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mdoc/Situri/Secretar/Alegeri/"/>
    </mc:Choice>
  </mc:AlternateContent>
  <bookViews>
    <workbookView xWindow="240" yWindow="105" windowWidth="12300" windowHeight="6795" tabRatio="561" activeTab="3"/>
  </bookViews>
  <sheets>
    <sheet name="StatisticaPrimar" sheetId="4" r:id="rId1"/>
    <sheet name="Primar" sheetId="1" r:id="rId2"/>
    <sheet name="StatisticaCL" sheetId="5" r:id="rId3"/>
    <sheet name="CL" sheetId="2" r:id="rId4"/>
  </sheets>
  <definedNames>
    <definedName name="CoeficientElectoral">CL!$G$37</definedName>
    <definedName name="MandateE1">CL!$M$31</definedName>
    <definedName name="NrConsilieri">CL!$E$37</definedName>
    <definedName name="Prag5">CL!$E$39</definedName>
    <definedName name="Prag7">CL!$E$40</definedName>
    <definedName name="Prag8">CL!$E$41</definedName>
    <definedName name="TotalAlegatori">CL!#REF!</definedName>
    <definedName name="TotalAlegCJ">#REF!</definedName>
    <definedName name="TotalVot">CL!$N$29</definedName>
    <definedName name="TotalVotAnulate">CL!$M$29</definedName>
    <definedName name="TotalVotPestePrag">CL!$B$30</definedName>
    <definedName name="TotalVoturi">Primar!$K$30</definedName>
    <definedName name="TotalVoturiValide">Primar!$K$31</definedName>
    <definedName name="TotalVVE">CL!$E$38</definedName>
    <definedName name="TotalVVEPr">Primar!$K$31</definedName>
    <definedName name="VoturiAnulate">Primar!$J$30</definedName>
    <definedName name="VVEPr">Primar!$E$34</definedName>
  </definedNames>
  <calcPr calcId="152511"/>
</workbook>
</file>

<file path=xl/calcChain.xml><?xml version="1.0" encoding="utf-8"?>
<calcChain xmlns="http://schemas.openxmlformats.org/spreadsheetml/2006/main">
  <c r="M10" i="2" l="1"/>
  <c r="N10" i="2" s="1"/>
  <c r="O10" i="2" s="1"/>
  <c r="L23" i="1"/>
  <c r="M22" i="4"/>
  <c r="M24" i="4"/>
  <c r="S24" i="4"/>
  <c r="M17" i="5"/>
  <c r="H17" i="5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E29" i="5"/>
  <c r="F29" i="5"/>
  <c r="G29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9" i="5"/>
  <c r="F9" i="5"/>
  <c r="G9" i="5"/>
  <c r="E10" i="5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8" i="5"/>
  <c r="F8" i="5"/>
  <c r="G8" i="5"/>
  <c r="E7" i="5"/>
  <c r="F7" i="5"/>
  <c r="G7" i="5"/>
  <c r="E6" i="5"/>
  <c r="F6" i="5"/>
  <c r="G6" i="5"/>
  <c r="E5" i="5"/>
  <c r="F5" i="5"/>
  <c r="G5" i="5"/>
  <c r="E4" i="5"/>
  <c r="F4" i="5"/>
  <c r="G4" i="5"/>
  <c r="O5" i="5"/>
  <c r="O6" i="5"/>
  <c r="O7" i="5"/>
  <c r="O8" i="5"/>
  <c r="O9" i="5"/>
  <c r="O10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4" i="5"/>
  <c r="C4" i="4" l="1"/>
  <c r="M13" i="2" l="1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C28" i="5" l="1"/>
  <c r="L29" i="2"/>
  <c r="K29" i="2"/>
  <c r="J29" i="2"/>
  <c r="I29" i="2"/>
  <c r="H29" i="2"/>
  <c r="G29" i="2"/>
  <c r="F29" i="2"/>
  <c r="E29" i="2"/>
  <c r="D29" i="2"/>
  <c r="J30" i="5"/>
  <c r="O30" i="4"/>
  <c r="J30" i="4"/>
  <c r="O30" i="5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R29" i="5"/>
  <c r="H29" i="5"/>
  <c r="M29" i="5" s="1"/>
  <c r="S29" i="5" s="1"/>
  <c r="C29" i="5"/>
  <c r="H28" i="5"/>
  <c r="M28" i="5" s="1"/>
  <c r="S28" i="5" s="1"/>
  <c r="R27" i="5"/>
  <c r="H27" i="5"/>
  <c r="M27" i="5" s="1"/>
  <c r="S27" i="5" s="1"/>
  <c r="H26" i="5"/>
  <c r="M26" i="5" s="1"/>
  <c r="S26" i="5" s="1"/>
  <c r="R25" i="5"/>
  <c r="H25" i="5"/>
  <c r="M25" i="5"/>
  <c r="S25" i="5" s="1"/>
  <c r="C25" i="5"/>
  <c r="R24" i="5"/>
  <c r="H24" i="5"/>
  <c r="M24" i="5" s="1"/>
  <c r="S24" i="5" s="1"/>
  <c r="R23" i="5"/>
  <c r="H23" i="5"/>
  <c r="M23" i="5" s="1"/>
  <c r="S23" i="5" s="1"/>
  <c r="C23" i="5"/>
  <c r="R22" i="5"/>
  <c r="H22" i="5"/>
  <c r="M22" i="5" s="1"/>
  <c r="S22" i="5" s="1"/>
  <c r="C22" i="5"/>
  <c r="R21" i="5"/>
  <c r="H21" i="5"/>
  <c r="M21" i="5" s="1"/>
  <c r="S21" i="5" s="1"/>
  <c r="R20" i="5"/>
  <c r="H20" i="5"/>
  <c r="M20" i="5" s="1"/>
  <c r="S20" i="5" s="1"/>
  <c r="R19" i="5"/>
  <c r="H19" i="5"/>
  <c r="M19" i="5" s="1"/>
  <c r="S19" i="5" s="1"/>
  <c r="C19" i="5"/>
  <c r="R18" i="5"/>
  <c r="H18" i="5"/>
  <c r="M18" i="5" s="1"/>
  <c r="S18" i="5" s="1"/>
  <c r="C18" i="5"/>
  <c r="S17" i="5"/>
  <c r="R17" i="5"/>
  <c r="C17" i="5"/>
  <c r="R16" i="5"/>
  <c r="H16" i="5"/>
  <c r="M16" i="5" s="1"/>
  <c r="S16" i="5" s="1"/>
  <c r="R15" i="5"/>
  <c r="H15" i="5"/>
  <c r="M15" i="5" s="1"/>
  <c r="S15" i="5" s="1"/>
  <c r="C15" i="5"/>
  <c r="R14" i="5"/>
  <c r="H14" i="5"/>
  <c r="M14" i="5" s="1"/>
  <c r="S14" i="5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4" i="1"/>
  <c r="L14" i="1" s="1"/>
  <c r="R29" i="4"/>
  <c r="H29" i="4"/>
  <c r="M29" i="4" s="1"/>
  <c r="S29" i="4" s="1"/>
  <c r="C29" i="4"/>
  <c r="H28" i="4"/>
  <c r="M28" i="4" s="1"/>
  <c r="S28" i="4" s="1"/>
  <c r="C28" i="4"/>
  <c r="H27" i="4"/>
  <c r="M27" i="4" s="1"/>
  <c r="S27" i="4" s="1"/>
  <c r="C27" i="4"/>
  <c r="R26" i="4"/>
  <c r="H26" i="4"/>
  <c r="M26" i="4" s="1"/>
  <c r="S26" i="4" s="1"/>
  <c r="C26" i="4"/>
  <c r="R25" i="4"/>
  <c r="H25" i="4"/>
  <c r="M25" i="4" s="1"/>
  <c r="S25" i="4" s="1"/>
  <c r="C25" i="4"/>
  <c r="R24" i="4"/>
  <c r="H24" i="4"/>
  <c r="C24" i="4"/>
  <c r="R23" i="4"/>
  <c r="H23" i="4"/>
  <c r="M23" i="4" s="1"/>
  <c r="S23" i="4" s="1"/>
  <c r="C23" i="4"/>
  <c r="R22" i="4"/>
  <c r="H22" i="4"/>
  <c r="S22" i="4" s="1"/>
  <c r="C22" i="4"/>
  <c r="R21" i="4"/>
  <c r="H21" i="4"/>
  <c r="M21" i="4" s="1"/>
  <c r="S21" i="4" s="1"/>
  <c r="C21" i="4"/>
  <c r="R20" i="4"/>
  <c r="H20" i="4"/>
  <c r="M20" i="4" s="1"/>
  <c r="S20" i="4" s="1"/>
  <c r="C20" i="4"/>
  <c r="R19" i="4"/>
  <c r="H19" i="4"/>
  <c r="M19" i="4" s="1"/>
  <c r="S19" i="4" s="1"/>
  <c r="C19" i="4"/>
  <c r="R18" i="4"/>
  <c r="H18" i="4"/>
  <c r="M18" i="4" s="1"/>
  <c r="S18" i="4" s="1"/>
  <c r="C18" i="4"/>
  <c r="R17" i="4"/>
  <c r="H17" i="4"/>
  <c r="M17" i="4" s="1"/>
  <c r="S17" i="4" s="1"/>
  <c r="C17" i="4"/>
  <c r="R16" i="4"/>
  <c r="H16" i="4"/>
  <c r="M16" i="4" s="1"/>
  <c r="S16" i="4" s="1"/>
  <c r="C16" i="4"/>
  <c r="R15" i="4"/>
  <c r="H15" i="4"/>
  <c r="M15" i="4" s="1"/>
  <c r="S15" i="4" s="1"/>
  <c r="C15" i="4"/>
  <c r="R14" i="4"/>
  <c r="H14" i="4"/>
  <c r="M14" i="4" s="1"/>
  <c r="S14" i="4" s="1"/>
  <c r="C14" i="4"/>
  <c r="K5" i="1"/>
  <c r="L5" i="1" s="1"/>
  <c r="J6" i="1"/>
  <c r="K7" i="1"/>
  <c r="L7" i="1" s="1"/>
  <c r="K8" i="1"/>
  <c r="L8" i="1" s="1"/>
  <c r="K9" i="1"/>
  <c r="L9" i="1" s="1"/>
  <c r="K11" i="1"/>
  <c r="L11" i="1" s="1"/>
  <c r="K12" i="1"/>
  <c r="L12" i="1" s="1"/>
  <c r="K13" i="1"/>
  <c r="L13" i="1" s="1"/>
  <c r="K4" i="1"/>
  <c r="M4" i="2"/>
  <c r="N4" i="2" s="1"/>
  <c r="O4" i="2" s="1"/>
  <c r="M5" i="2"/>
  <c r="N5" i="2" s="1"/>
  <c r="O5" i="2" s="1"/>
  <c r="M6" i="2"/>
  <c r="N6" i="2" s="1"/>
  <c r="O6" i="2" s="1"/>
  <c r="M7" i="2"/>
  <c r="N7" i="2" s="1"/>
  <c r="O7" i="2" s="1"/>
  <c r="M8" i="2"/>
  <c r="N8" i="2" s="1"/>
  <c r="O8" i="2" s="1"/>
  <c r="M9" i="2"/>
  <c r="N9" i="2" s="1"/>
  <c r="M11" i="2"/>
  <c r="N11" i="2" s="1"/>
  <c r="O11" i="2" s="1"/>
  <c r="M12" i="2"/>
  <c r="N12" i="2" s="1"/>
  <c r="O12" i="2" s="1"/>
  <c r="M3" i="2"/>
  <c r="N3" i="2" s="1"/>
  <c r="O3" i="2" s="1"/>
  <c r="D30" i="1"/>
  <c r="E30" i="1"/>
  <c r="F30" i="1"/>
  <c r="G30" i="1"/>
  <c r="H30" i="1"/>
  <c r="I30" i="1"/>
  <c r="C30" i="1"/>
  <c r="E30" i="4"/>
  <c r="C31" i="1"/>
  <c r="D31" i="1"/>
  <c r="E31" i="1"/>
  <c r="F31" i="1"/>
  <c r="G31" i="1"/>
  <c r="H31" i="1"/>
  <c r="I31" i="1"/>
  <c r="P30" i="4"/>
  <c r="Q30" i="4"/>
  <c r="H4" i="5"/>
  <c r="M4" i="5" s="1"/>
  <c r="S4" i="5" s="1"/>
  <c r="H5" i="5"/>
  <c r="M5" i="5" s="1"/>
  <c r="H6" i="5"/>
  <c r="M6" i="5" s="1"/>
  <c r="S6" i="5" s="1"/>
  <c r="H7" i="5"/>
  <c r="M7" i="5" s="1"/>
  <c r="S7" i="5" s="1"/>
  <c r="H8" i="5"/>
  <c r="M8" i="5" s="1"/>
  <c r="S8" i="5" s="1"/>
  <c r="H9" i="5"/>
  <c r="M9" i="5" s="1"/>
  <c r="S9" i="5" s="1"/>
  <c r="H10" i="5"/>
  <c r="M10" i="5" s="1"/>
  <c r="S10" i="5" s="1"/>
  <c r="H11" i="5"/>
  <c r="M11" i="5" s="1"/>
  <c r="S11" i="5" s="1"/>
  <c r="H12" i="5"/>
  <c r="M12" i="5" s="1"/>
  <c r="S12" i="5" s="1"/>
  <c r="H13" i="5"/>
  <c r="M13" i="5" s="1"/>
  <c r="S13" i="5" s="1"/>
  <c r="R13" i="5"/>
  <c r="R12" i="5"/>
  <c r="R11" i="5"/>
  <c r="R10" i="5"/>
  <c r="R9" i="5"/>
  <c r="R8" i="5"/>
  <c r="R7" i="5"/>
  <c r="R6" i="5"/>
  <c r="R5" i="5"/>
  <c r="R4" i="5"/>
  <c r="R4" i="4"/>
  <c r="R5" i="4"/>
  <c r="R6" i="4"/>
  <c r="R7" i="4"/>
  <c r="R8" i="4"/>
  <c r="R9" i="4"/>
  <c r="R10" i="4"/>
  <c r="R11" i="4"/>
  <c r="R12" i="4"/>
  <c r="R13" i="4"/>
  <c r="H4" i="4"/>
  <c r="M4" i="4" s="1"/>
  <c r="H5" i="4"/>
  <c r="H6" i="4"/>
  <c r="M6" i="4" s="1"/>
  <c r="S6" i="4" s="1"/>
  <c r="H7" i="4"/>
  <c r="M7" i="4" s="1"/>
  <c r="S7" i="4" s="1"/>
  <c r="H8" i="4"/>
  <c r="M8" i="4" s="1"/>
  <c r="S8" i="4" s="1"/>
  <c r="H9" i="4"/>
  <c r="M9" i="4" s="1"/>
  <c r="S9" i="4" s="1"/>
  <c r="H10" i="4"/>
  <c r="M10" i="4" s="1"/>
  <c r="S10" i="4" s="1"/>
  <c r="H11" i="4"/>
  <c r="M11" i="4" s="1"/>
  <c r="S11" i="4" s="1"/>
  <c r="H12" i="4"/>
  <c r="M12" i="4" s="1"/>
  <c r="S12" i="4" s="1"/>
  <c r="H13" i="4"/>
  <c r="M13" i="4" s="1"/>
  <c r="S13" i="4" s="1"/>
  <c r="D5" i="5"/>
  <c r="C5" i="5" s="1"/>
  <c r="D6" i="5"/>
  <c r="G30" i="5"/>
  <c r="D7" i="5"/>
  <c r="C7" i="5" s="1"/>
  <c r="D8" i="5"/>
  <c r="C8" i="5" s="1"/>
  <c r="D9" i="5"/>
  <c r="C9" i="5" s="1"/>
  <c r="D10" i="5"/>
  <c r="C10" i="5" s="1"/>
  <c r="D11" i="5"/>
  <c r="C11" i="5" s="1"/>
  <c r="D12" i="5"/>
  <c r="C12" i="5" s="1"/>
  <c r="D13" i="5"/>
  <c r="D4" i="5"/>
  <c r="C4" i="5" s="1"/>
  <c r="F30" i="5"/>
  <c r="C5" i="4"/>
  <c r="C6" i="4"/>
  <c r="C7" i="4"/>
  <c r="C8" i="4"/>
  <c r="C9" i="4"/>
  <c r="C10" i="4"/>
  <c r="C11" i="4"/>
  <c r="C12" i="4"/>
  <c r="C13" i="4"/>
  <c r="I30" i="5"/>
  <c r="K30" i="5"/>
  <c r="L30" i="5"/>
  <c r="N30" i="5"/>
  <c r="F30" i="4"/>
  <c r="G30" i="4"/>
  <c r="I30" i="4"/>
  <c r="K30" i="4"/>
  <c r="L30" i="4"/>
  <c r="N30" i="4"/>
  <c r="D30" i="4"/>
  <c r="K10" i="1"/>
  <c r="L10" i="1" s="1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K6" i="1"/>
  <c r="L6" i="1" s="1"/>
  <c r="C29" i="2"/>
  <c r="D2" i="2"/>
  <c r="E2" i="2"/>
  <c r="F2" i="2" s="1"/>
  <c r="G2" i="2" s="1"/>
  <c r="H2" i="2" s="1"/>
  <c r="I2" i="2" s="1"/>
  <c r="J2" i="2" s="1"/>
  <c r="K2" i="2" s="1"/>
  <c r="L2" i="2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D3" i="1"/>
  <c r="E3" i="1" s="1"/>
  <c r="F3" i="1" s="1"/>
  <c r="G3" i="1" s="1"/>
  <c r="H3" i="1" s="1"/>
  <c r="I3" i="1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C14" i="5"/>
  <c r="C27" i="5"/>
  <c r="K15" i="1"/>
  <c r="L15" i="1" s="1"/>
  <c r="H32" i="1" l="1"/>
  <c r="D32" i="1"/>
  <c r="E32" i="1"/>
  <c r="I32" i="1"/>
  <c r="B31" i="1"/>
  <c r="M5" i="4"/>
  <c r="S5" i="4" s="1"/>
  <c r="H30" i="5"/>
  <c r="M29" i="2"/>
  <c r="R30" i="4"/>
  <c r="J31" i="1"/>
  <c r="G32" i="1"/>
  <c r="F32" i="1"/>
  <c r="C32" i="1"/>
  <c r="D30" i="5"/>
  <c r="C30" i="4"/>
  <c r="J30" i="1"/>
  <c r="H30" i="4"/>
  <c r="E30" i="5"/>
  <c r="C6" i="5"/>
  <c r="C16" i="5"/>
  <c r="C21" i="5"/>
  <c r="C24" i="5"/>
  <c r="C26" i="5"/>
  <c r="C13" i="5"/>
  <c r="C20" i="5"/>
  <c r="O9" i="2"/>
  <c r="O29" i="2" s="1"/>
  <c r="N29" i="2"/>
  <c r="K30" i="1"/>
  <c r="L4" i="1"/>
  <c r="S4" i="4"/>
  <c r="M30" i="4"/>
  <c r="M30" i="5"/>
  <c r="S5" i="5"/>
  <c r="S30" i="5" s="1"/>
  <c r="S30" i="4" l="1"/>
  <c r="E38" i="2"/>
  <c r="E40" i="2" s="1"/>
  <c r="C30" i="5"/>
  <c r="E34" i="1"/>
  <c r="H34" i="1" s="1"/>
  <c r="L30" i="1"/>
  <c r="K31" i="1"/>
  <c r="E39" i="2" l="1"/>
  <c r="E30" i="2" s="1"/>
  <c r="E41" i="2"/>
  <c r="D30" i="2" s="1"/>
  <c r="F30" i="2" l="1"/>
  <c r="H30" i="2"/>
  <c r="K30" i="2"/>
  <c r="C30" i="2"/>
  <c r="J30" i="2"/>
  <c r="I30" i="2"/>
  <c r="G30" i="2"/>
  <c r="L30" i="2"/>
  <c r="B30" i="2" l="1"/>
  <c r="G37" i="2" s="1"/>
  <c r="D31" i="2" s="1"/>
  <c r="D35" i="2" s="1"/>
  <c r="L31" i="2" l="1"/>
  <c r="L35" i="2" s="1"/>
  <c r="F31" i="2"/>
  <c r="F35" i="2" s="1"/>
  <c r="H31" i="2"/>
  <c r="H32" i="2" s="1"/>
  <c r="G31" i="2"/>
  <c r="G35" i="2" s="1"/>
  <c r="I31" i="2"/>
  <c r="I35" i="2" s="1"/>
  <c r="D32" i="2"/>
  <c r="E31" i="2"/>
  <c r="E35" i="2" s="1"/>
  <c r="J31" i="2"/>
  <c r="J35" i="2" s="1"/>
  <c r="K31" i="2"/>
  <c r="K35" i="2" s="1"/>
  <c r="C31" i="2"/>
  <c r="C35" i="2" s="1"/>
  <c r="H35" i="2" l="1"/>
  <c r="E32" i="2"/>
  <c r="K32" i="2"/>
  <c r="K33" i="2" s="1"/>
  <c r="L32" i="2"/>
  <c r="L33" i="2" s="1"/>
  <c r="I32" i="2"/>
  <c r="I33" i="2" s="1"/>
  <c r="J32" i="2"/>
  <c r="J33" i="2" s="1"/>
  <c r="G32" i="2"/>
  <c r="G33" i="2" s="1"/>
  <c r="C32" i="2"/>
  <c r="D33" i="2" s="1"/>
  <c r="M31" i="2"/>
  <c r="G39" i="2" s="1"/>
  <c r="F32" i="2"/>
  <c r="H33" i="2" l="1"/>
  <c r="F33" i="2"/>
  <c r="E33" i="2"/>
  <c r="C33" i="2"/>
</calcChain>
</file>

<file path=xl/sharedStrings.xml><?xml version="1.0" encoding="utf-8"?>
<sst xmlns="http://schemas.openxmlformats.org/spreadsheetml/2006/main" count="256" uniqueCount="108">
  <si>
    <t>PRM</t>
  </si>
  <si>
    <t>VOTURI</t>
  </si>
  <si>
    <t>ANULATE</t>
  </si>
  <si>
    <t>TOTAL</t>
  </si>
  <si>
    <t>UDMR</t>
  </si>
  <si>
    <t>Morar Costan</t>
  </si>
  <si>
    <t>Secţia</t>
  </si>
  <si>
    <t>Prag electoral 5%</t>
  </si>
  <si>
    <t>Prag electoral 7%</t>
  </si>
  <si>
    <t>Total</t>
  </si>
  <si>
    <t>Coeficient electoral</t>
  </si>
  <si>
    <t>Nr. Consilieri</t>
  </si>
  <si>
    <t>Ordinea</t>
  </si>
  <si>
    <t>Mandate E2</t>
  </si>
  <si>
    <t>Total mandate</t>
  </si>
  <si>
    <t>Mandate E1</t>
  </si>
  <si>
    <t>Ord. E1</t>
  </si>
  <si>
    <t>Prag 50% + 1</t>
  </si>
  <si>
    <t>Valabil expr.</t>
  </si>
  <si>
    <t>nule</t>
  </si>
  <si>
    <t>VVE</t>
  </si>
  <si>
    <t>anulate</t>
  </si>
  <si>
    <t>Voturi</t>
  </si>
  <si>
    <t>Total voturi val. expr.</t>
  </si>
  <si>
    <t>permanentă</t>
  </si>
  <si>
    <t>suplimentare</t>
  </si>
  <si>
    <t>Lista</t>
  </si>
  <si>
    <t>Liste</t>
  </si>
  <si>
    <t>Urna</t>
  </si>
  <si>
    <t>alegători</t>
  </si>
  <si>
    <t>voturi</t>
  </si>
  <si>
    <t xml:space="preserve">Voturi </t>
  </si>
  <si>
    <t>Voturi val.</t>
  </si>
  <si>
    <t>Locuri pentru redistribuire după etapa I</t>
  </si>
  <si>
    <t>Locație</t>
  </si>
  <si>
    <t>Autogara Dej</t>
  </si>
  <si>
    <t>Șc. Gen. 1</t>
  </si>
  <si>
    <t>Grădinița de copii</t>
  </si>
  <si>
    <t>Șc. Gen. 3</t>
  </si>
  <si>
    <t>Lic. Papiu</t>
  </si>
  <si>
    <t>Căminul de copii</t>
  </si>
  <si>
    <t>Ocolul Silvic</t>
  </si>
  <si>
    <t>APIA</t>
  </si>
  <si>
    <t>Șc. Gen. V. Codor</t>
  </si>
  <si>
    <t>Șc. Gen. 2</t>
  </si>
  <si>
    <t>Tipografia Sprint</t>
  </si>
  <si>
    <t>SADP</t>
  </si>
  <si>
    <t>Șc. Gen. 5</t>
  </si>
  <si>
    <t>Creșa de copii</t>
  </si>
  <si>
    <t>Căminul 5</t>
  </si>
  <si>
    <t>Căminul 10</t>
  </si>
  <si>
    <t>Șc. Gen. 4</t>
  </si>
  <si>
    <t>Șc. Gen. Ocna</t>
  </si>
  <si>
    <t>Șc. Gen. Viile Dejului</t>
  </si>
  <si>
    <t>Șc. Gen. Șomcut</t>
  </si>
  <si>
    <t>Șc. Gen. Pintic</t>
  </si>
  <si>
    <t>complementare</t>
  </si>
  <si>
    <t>a1</t>
  </si>
  <si>
    <t>a2</t>
  </si>
  <si>
    <t>a3</t>
  </si>
  <si>
    <t>a4</t>
  </si>
  <si>
    <t>a</t>
  </si>
  <si>
    <t>b1</t>
  </si>
  <si>
    <t>b2</t>
  </si>
  <si>
    <t>b3</t>
  </si>
  <si>
    <t>b4</t>
  </si>
  <si>
    <t>b</t>
  </si>
  <si>
    <t>c</t>
  </si>
  <si>
    <t>d</t>
  </si>
  <si>
    <t>e</t>
  </si>
  <si>
    <t>f</t>
  </si>
  <si>
    <t>Nr. Buletine</t>
  </si>
  <si>
    <t>vot primite</t>
  </si>
  <si>
    <t xml:space="preserve">Buletine </t>
  </si>
  <si>
    <t>neintrebuintate</t>
  </si>
  <si>
    <t>g</t>
  </si>
  <si>
    <t>Buletine</t>
  </si>
  <si>
    <t>folosite</t>
  </si>
  <si>
    <t>spec</t>
  </si>
  <si>
    <t>spec.</t>
  </si>
  <si>
    <t>neintreb</t>
  </si>
  <si>
    <t>Total VVE</t>
  </si>
  <si>
    <t>VE</t>
  </si>
  <si>
    <t>Rămase</t>
  </si>
  <si>
    <t>exprimate</t>
  </si>
  <si>
    <t>SC Vasrom</t>
  </si>
  <si>
    <t>Papiu</t>
  </si>
  <si>
    <t>Șc. Gen Pintic</t>
  </si>
  <si>
    <t>primite</t>
  </si>
  <si>
    <t>Primite</t>
  </si>
  <si>
    <t>Prag electoral</t>
  </si>
  <si>
    <t>complem.</t>
  </si>
  <si>
    <t>supl.</t>
  </si>
  <si>
    <t>PSD</t>
  </si>
  <si>
    <t>PNL</t>
  </si>
  <si>
    <t>Aurelian Mureșan</t>
  </si>
  <si>
    <t>Vicențiu Știr</t>
  </si>
  <si>
    <t>ALDE</t>
  </si>
  <si>
    <t>PSRo</t>
  </si>
  <si>
    <t>Călin Morar</t>
  </si>
  <si>
    <t>Traian Mureșan</t>
  </si>
  <si>
    <t>Sebastian Lazin</t>
  </si>
  <si>
    <t>PMP</t>
  </si>
  <si>
    <t>Corneliu Niste</t>
  </si>
  <si>
    <t>UCDR</t>
  </si>
  <si>
    <t>PND</t>
  </si>
  <si>
    <t>Bob Axinte</t>
  </si>
  <si>
    <t>Neîntrebuințate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</si>
</sst>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color indexed="9"/>
      <name val="Arial"/>
      <family val="2"/>
    </font>
    <font>
      <b/>
      <i/>
      <sz val="10"/>
      <color indexed="9"/>
      <name val="Arial"/>
      <family val="2"/>
      <charset val="238"/>
    </font>
    <font>
      <b/>
      <sz val="10"/>
      <color indexed="9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6" fillId="2" borderId="0" xfId="0" applyFont="1" applyFill="1"/>
    <xf numFmtId="0" fontId="0" fillId="2" borderId="0" xfId="0" applyFill="1"/>
    <xf numFmtId="0" fontId="2" fillId="0" borderId="2" xfId="0" applyFont="1" applyBorder="1"/>
    <xf numFmtId="0" fontId="1" fillId="2" borderId="3" xfId="0" applyFont="1" applyFill="1" applyBorder="1"/>
    <xf numFmtId="3" fontId="4" fillId="2" borderId="1" xfId="0" applyNumberFormat="1" applyFont="1" applyFill="1" applyBorder="1"/>
    <xf numFmtId="3" fontId="0" fillId="0" borderId="4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1" fillId="0" borderId="5" xfId="0" applyFont="1" applyBorder="1"/>
    <xf numFmtId="0" fontId="1" fillId="0" borderId="6" xfId="0" applyFont="1" applyBorder="1"/>
    <xf numFmtId="3" fontId="0" fillId="0" borderId="0" xfId="0" applyNumberFormat="1"/>
    <xf numFmtId="0" fontId="6" fillId="0" borderId="7" xfId="0" applyFont="1" applyBorder="1"/>
    <xf numFmtId="0" fontId="6" fillId="0" borderId="8" xfId="0" applyFont="1" applyBorder="1" applyAlignment="1">
      <alignment horizontal="right"/>
    </xf>
    <xf numFmtId="0" fontId="6" fillId="0" borderId="8" xfId="0" applyFon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8" xfId="0" applyBorder="1"/>
    <xf numFmtId="3" fontId="0" fillId="0" borderId="0" xfId="0" applyNumberFormat="1" applyFill="1"/>
    <xf numFmtId="0" fontId="9" fillId="3" borderId="0" xfId="0" applyFont="1" applyFill="1"/>
    <xf numFmtId="3" fontId="8" fillId="2" borderId="8" xfId="0" applyNumberFormat="1" applyFont="1" applyFill="1" applyBorder="1"/>
    <xf numFmtId="0" fontId="0" fillId="2" borderId="9" xfId="0" applyFill="1" applyBorder="1"/>
    <xf numFmtId="0" fontId="0" fillId="0" borderId="1" xfId="0" applyFill="1" applyBorder="1"/>
    <xf numFmtId="3" fontId="4" fillId="2" borderId="10" xfId="0" applyNumberFormat="1" applyFont="1" applyFill="1" applyBorder="1"/>
    <xf numFmtId="3" fontId="4" fillId="2" borderId="11" xfId="0" applyNumberFormat="1" applyFont="1" applyFill="1" applyBorder="1"/>
    <xf numFmtId="3" fontId="0" fillId="2" borderId="9" xfId="0" applyNumberFormat="1" applyFill="1" applyBorder="1"/>
    <xf numFmtId="3" fontId="0" fillId="0" borderId="1" xfId="0" applyNumberFormat="1" applyFill="1" applyBorder="1" applyProtection="1">
      <protection locked="0"/>
    </xf>
    <xf numFmtId="0" fontId="0" fillId="0" borderId="0" xfId="0" applyBorder="1"/>
    <xf numFmtId="3" fontId="0" fillId="0" borderId="0" xfId="0" applyNumberFormat="1" applyBorder="1"/>
    <xf numFmtId="0" fontId="0" fillId="0" borderId="4" xfId="0" applyBorder="1"/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2" borderId="9" xfId="0" applyNumberFormat="1" applyFont="1" applyFill="1" applyBorder="1"/>
    <xf numFmtId="0" fontId="1" fillId="2" borderId="15" xfId="0" applyFont="1" applyFill="1" applyBorder="1"/>
    <xf numFmtId="0" fontId="1" fillId="0" borderId="9" xfId="0" applyFont="1" applyBorder="1" applyAlignment="1">
      <alignment horizontal="center"/>
    </xf>
    <xf numFmtId="0" fontId="11" fillId="4" borderId="3" xfId="0" applyFont="1" applyFill="1" applyBorder="1"/>
    <xf numFmtId="0" fontId="7" fillId="4" borderId="2" xfId="0" applyFont="1" applyFill="1" applyBorder="1"/>
    <xf numFmtId="3" fontId="0" fillId="0" borderId="16" xfId="0" applyNumberFormat="1" applyBorder="1" applyProtection="1">
      <protection locked="0"/>
    </xf>
    <xf numFmtId="3" fontId="7" fillId="4" borderId="8" xfId="0" applyNumberFormat="1" applyFont="1" applyFill="1" applyBorder="1"/>
    <xf numFmtId="3" fontId="4" fillId="2" borderId="16" xfId="0" applyNumberFormat="1" applyFont="1" applyFill="1" applyBorder="1"/>
    <xf numFmtId="3" fontId="7" fillId="4" borderId="9" xfId="0" applyNumberFormat="1" applyFont="1" applyFill="1" applyBorder="1"/>
    <xf numFmtId="3" fontId="7" fillId="5" borderId="9" xfId="0" applyNumberFormat="1" applyFont="1" applyFill="1" applyBorder="1"/>
    <xf numFmtId="0" fontId="6" fillId="2" borderId="9" xfId="0" applyFont="1" applyFill="1" applyBorder="1"/>
    <xf numFmtId="0" fontId="0" fillId="0" borderId="17" xfId="0" applyBorder="1"/>
    <xf numFmtId="0" fontId="1" fillId="2" borderId="9" xfId="0" applyFont="1" applyFill="1" applyBorder="1" applyAlignment="1">
      <alignment horizontal="right"/>
    </xf>
    <xf numFmtId="0" fontId="12" fillId="5" borderId="18" xfId="0" applyFont="1" applyFill="1" applyBorder="1"/>
    <xf numFmtId="0" fontId="12" fillId="5" borderId="19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1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49" fontId="6" fillId="0" borderId="21" xfId="0" applyNumberFormat="1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2" xfId="0" applyBorder="1"/>
    <xf numFmtId="0" fontId="0" fillId="0" borderId="13" xfId="0" applyBorder="1"/>
    <xf numFmtId="49" fontId="6" fillId="0" borderId="17" xfId="0" applyNumberFormat="1" applyFont="1" applyFill="1" applyBorder="1" applyAlignment="1">
      <alignment horizontal="center"/>
    </xf>
    <xf numFmtId="0" fontId="0" fillId="0" borderId="25" xfId="0" applyBorder="1"/>
    <xf numFmtId="0" fontId="6" fillId="2" borderId="0" xfId="0" applyFont="1" applyFill="1" applyBorder="1"/>
    <xf numFmtId="0" fontId="6" fillId="0" borderId="21" xfId="0" applyFont="1" applyBorder="1"/>
    <xf numFmtId="0" fontId="0" fillId="0" borderId="26" xfId="0" applyBorder="1"/>
    <xf numFmtId="0" fontId="0" fillId="0" borderId="27" xfId="0" applyBorder="1"/>
    <xf numFmtId="0" fontId="0" fillId="0" borderId="27" xfId="0" applyFill="1" applyBorder="1"/>
    <xf numFmtId="0" fontId="0" fillId="0" borderId="28" xfId="0" applyBorder="1"/>
    <xf numFmtId="0" fontId="0" fillId="0" borderId="15" xfId="0" applyBorder="1"/>
    <xf numFmtId="0" fontId="0" fillId="0" borderId="29" xfId="0" applyBorder="1"/>
    <xf numFmtId="0" fontId="3" fillId="0" borderId="30" xfId="0" applyFont="1" applyBorder="1"/>
    <xf numFmtId="0" fontId="6" fillId="0" borderId="31" xfId="0" applyFont="1" applyBorder="1"/>
    <xf numFmtId="0" fontId="7" fillId="3" borderId="2" xfId="0" applyFont="1" applyFill="1" applyBorder="1"/>
    <xf numFmtId="3" fontId="0" fillId="0" borderId="25" xfId="0" applyNumberFormat="1" applyFill="1" applyBorder="1"/>
    <xf numFmtId="0" fontId="0" fillId="0" borderId="14" xfId="0" applyBorder="1"/>
    <xf numFmtId="3" fontId="7" fillId="4" borderId="28" xfId="0" applyNumberFormat="1" applyFont="1" applyFill="1" applyBorder="1"/>
    <xf numFmtId="3" fontId="7" fillId="4" borderId="32" xfId="0" applyNumberFormat="1" applyFont="1" applyFill="1" applyBorder="1"/>
    <xf numFmtId="0" fontId="3" fillId="0" borderId="33" xfId="0" applyFont="1" applyBorder="1"/>
    <xf numFmtId="0" fontId="2" fillId="0" borderId="9" xfId="0" applyFont="1" applyBorder="1"/>
    <xf numFmtId="0" fontId="7" fillId="5" borderId="33" xfId="0" applyFont="1" applyFill="1" applyBorder="1"/>
    <xf numFmtId="0" fontId="8" fillId="2" borderId="33" xfId="0" applyFont="1" applyFill="1" applyBorder="1"/>
    <xf numFmtId="3" fontId="7" fillId="4" borderId="19" xfId="0" applyNumberFormat="1" applyFont="1" applyFill="1" applyBorder="1"/>
    <xf numFmtId="0" fontId="1" fillId="2" borderId="17" xfId="0" applyFont="1" applyFill="1" applyBorder="1"/>
    <xf numFmtId="0" fontId="0" fillId="0" borderId="3" xfId="0" applyBorder="1"/>
    <xf numFmtId="0" fontId="0" fillId="0" borderId="34" xfId="0" applyBorder="1"/>
    <xf numFmtId="0" fontId="0" fillId="0" borderId="2" xfId="0" applyBorder="1"/>
    <xf numFmtId="0" fontId="6" fillId="0" borderId="2" xfId="0" applyFont="1" applyBorder="1"/>
    <xf numFmtId="0" fontId="10" fillId="3" borderId="9" xfId="0" applyFont="1" applyFill="1" applyBorder="1"/>
    <xf numFmtId="0" fontId="2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2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6" fillId="0" borderId="9" xfId="0" applyFont="1" applyBorder="1"/>
    <xf numFmtId="0" fontId="0" fillId="0" borderId="20" xfId="0" applyBorder="1"/>
    <xf numFmtId="0" fontId="4" fillId="2" borderId="6" xfId="0" applyFont="1" applyFill="1" applyBorder="1"/>
    <xf numFmtId="0" fontId="0" fillId="0" borderId="21" xfId="0" applyBorder="1"/>
    <xf numFmtId="49" fontId="6" fillId="0" borderId="8" xfId="0" applyNumberFormat="1" applyFont="1" applyFill="1" applyBorder="1" applyAlignment="1">
      <alignment horizontal="center"/>
    </xf>
    <xf numFmtId="0" fontId="1" fillId="0" borderId="14" xfId="0" applyFont="1" applyFill="1" applyBorder="1"/>
    <xf numFmtId="0" fontId="7" fillId="5" borderId="28" xfId="0" applyFont="1" applyFill="1" applyBorder="1"/>
    <xf numFmtId="0" fontId="7" fillId="5" borderId="32" xfId="0" applyFont="1" applyFill="1" applyBorder="1"/>
    <xf numFmtId="0" fontId="4" fillId="2" borderId="19" xfId="0" applyFont="1" applyFill="1" applyBorder="1"/>
    <xf numFmtId="0" fontId="6" fillId="2" borderId="2" xfId="0" applyFont="1" applyFill="1" applyBorder="1"/>
    <xf numFmtId="0" fontId="6" fillId="2" borderId="25" xfId="0" applyFont="1" applyFill="1" applyBorder="1"/>
    <xf numFmtId="0" fontId="1" fillId="2" borderId="29" xfId="0" applyFont="1" applyFill="1" applyBorder="1"/>
    <xf numFmtId="0" fontId="1" fillId="2" borderId="26" xfId="0" applyFont="1" applyFill="1" applyBorder="1"/>
    <xf numFmtId="0" fontId="12" fillId="5" borderId="35" xfId="0" applyFont="1" applyFill="1" applyBorder="1"/>
    <xf numFmtId="0" fontId="12" fillId="5" borderId="22" xfId="0" applyFont="1" applyFill="1" applyBorder="1"/>
    <xf numFmtId="0" fontId="7" fillId="5" borderId="24" xfId="0" applyFont="1" applyFill="1" applyBorder="1"/>
    <xf numFmtId="0" fontId="0" fillId="0" borderId="12" xfId="0" applyBorder="1" applyAlignment="1">
      <alignment horizontal="right"/>
    </xf>
    <xf numFmtId="3" fontId="7" fillId="4" borderId="36" xfId="0" applyNumberFormat="1" applyFont="1" applyFill="1" applyBorder="1"/>
    <xf numFmtId="3" fontId="0" fillId="0" borderId="13" xfId="0" applyNumberFormat="1" applyBorder="1"/>
    <xf numFmtId="3" fontId="0" fillId="0" borderId="14" xfId="0" applyNumberFormat="1" applyFill="1" applyBorder="1"/>
    <xf numFmtId="3" fontId="7" fillId="3" borderId="8" xfId="0" applyNumberFormat="1" applyFont="1" applyFill="1" applyBorder="1"/>
    <xf numFmtId="3" fontId="0" fillId="2" borderId="13" xfId="0" applyNumberFormat="1" applyFill="1" applyBorder="1"/>
    <xf numFmtId="3" fontId="7" fillId="5" borderId="0" xfId="0" applyNumberFormat="1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1" fillId="0" borderId="39" xfId="0" applyFont="1" applyBorder="1"/>
    <xf numFmtId="0" fontId="1" fillId="0" borderId="40" xfId="0" applyFont="1" applyBorder="1"/>
    <xf numFmtId="49" fontId="6" fillId="0" borderId="3" xfId="0" applyNumberFormat="1" applyFont="1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/>
    <xf numFmtId="0" fontId="6" fillId="0" borderId="3" xfId="0" applyFont="1" applyBorder="1" applyAlignment="1">
      <alignment horizontal="center"/>
    </xf>
    <xf numFmtId="0" fontId="1" fillId="0" borderId="0" xfId="0" applyFont="1" applyFill="1" applyBorder="1"/>
    <xf numFmtId="0" fontId="1" fillId="0" borderId="33" xfId="0" applyFont="1" applyFill="1" applyBorder="1"/>
    <xf numFmtId="0" fontId="0" fillId="0" borderId="23" xfId="0" applyFill="1" applyBorder="1"/>
    <xf numFmtId="0" fontId="0" fillId="0" borderId="35" xfId="0" applyBorder="1"/>
    <xf numFmtId="0" fontId="0" fillId="2" borderId="37" xfId="0" applyFill="1" applyBorder="1"/>
    <xf numFmtId="0" fontId="15" fillId="5" borderId="24" xfId="0" applyFont="1" applyFill="1" applyBorder="1"/>
    <xf numFmtId="0" fontId="16" fillId="5" borderId="13" xfId="0" applyFont="1" applyFill="1" applyBorder="1"/>
    <xf numFmtId="0" fontId="16" fillId="5" borderId="33" xfId="0" applyFont="1" applyFill="1" applyBorder="1"/>
    <xf numFmtId="0" fontId="1" fillId="0" borderId="9" xfId="0" applyFont="1" applyBorder="1"/>
    <xf numFmtId="3" fontId="0" fillId="0" borderId="24" xfId="0" applyNumberFormat="1" applyBorder="1" applyProtection="1">
      <protection locked="0"/>
    </xf>
    <xf numFmtId="3" fontId="0" fillId="0" borderId="37" xfId="0" applyNumberFormat="1" applyBorder="1" applyProtection="1">
      <protection locked="0"/>
    </xf>
    <xf numFmtId="0" fontId="6" fillId="2" borderId="3" xfId="0" applyFont="1" applyFill="1" applyBorder="1" applyAlignment="1">
      <alignment horizontal="right"/>
    </xf>
    <xf numFmtId="0" fontId="6" fillId="2" borderId="34" xfId="0" applyFont="1" applyFill="1" applyBorder="1" applyAlignment="1">
      <alignment horizontal="right"/>
    </xf>
    <xf numFmtId="3" fontId="0" fillId="0" borderId="37" xfId="0" applyNumberFormat="1" applyFill="1" applyBorder="1" applyProtection="1">
      <protection locked="0"/>
    </xf>
    <xf numFmtId="3" fontId="0" fillId="0" borderId="44" xfId="0" applyNumberFormat="1" applyBorder="1" applyProtection="1">
      <protection locked="0"/>
    </xf>
    <xf numFmtId="0" fontId="0" fillId="4" borderId="9" xfId="0" applyFill="1" applyBorder="1" applyAlignment="1">
      <alignment horizontal="right"/>
    </xf>
    <xf numFmtId="3" fontId="0" fillId="2" borderId="9" xfId="0" applyNumberFormat="1" applyFill="1" applyBorder="1" applyAlignment="1">
      <alignment horizontal="right"/>
    </xf>
    <xf numFmtId="3" fontId="13" fillId="0" borderId="3" xfId="0" applyNumberFormat="1" applyFont="1" applyFill="1" applyBorder="1"/>
    <xf numFmtId="0" fontId="7" fillId="5" borderId="2" xfId="0" applyFont="1" applyFill="1" applyBorder="1"/>
    <xf numFmtId="0" fontId="0" fillId="0" borderId="16" xfId="0" applyBorder="1"/>
    <xf numFmtId="49" fontId="6" fillId="0" borderId="45" xfId="0" applyNumberFormat="1" applyFont="1" applyFill="1" applyBorder="1" applyAlignment="1">
      <alignment horizontal="center"/>
    </xf>
    <xf numFmtId="0" fontId="1" fillId="0" borderId="25" xfId="0" applyFont="1" applyFill="1" applyBorder="1"/>
    <xf numFmtId="49" fontId="6" fillId="0" borderId="3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25" xfId="0" applyFont="1" applyBorder="1"/>
    <xf numFmtId="0" fontId="0" fillId="0" borderId="25" xfId="0" applyFill="1" applyBorder="1"/>
    <xf numFmtId="0" fontId="14" fillId="0" borderId="46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0" fillId="0" borderId="48" xfId="0" applyBorder="1"/>
    <xf numFmtId="0" fontId="0" fillId="0" borderId="12" xfId="0" applyFill="1" applyBorder="1"/>
    <xf numFmtId="0" fontId="0" fillId="0" borderId="7" xfId="0" applyFill="1" applyBorder="1"/>
    <xf numFmtId="0" fontId="0" fillId="0" borderId="17" xfId="0" applyFill="1" applyBorder="1"/>
    <xf numFmtId="0" fontId="0" fillId="2" borderId="44" xfId="0" applyFill="1" applyBorder="1"/>
    <xf numFmtId="0" fontId="0" fillId="2" borderId="49" xfId="0" applyFill="1" applyBorder="1"/>
    <xf numFmtId="0" fontId="0" fillId="2" borderId="50" xfId="0" applyFill="1" applyBorder="1"/>
    <xf numFmtId="0" fontId="1" fillId="6" borderId="39" xfId="0" applyFont="1" applyFill="1" applyBorder="1"/>
    <xf numFmtId="0" fontId="1" fillId="6" borderId="40" xfId="0" applyFont="1" applyFill="1" applyBorder="1"/>
    <xf numFmtId="0" fontId="4" fillId="6" borderId="18" xfId="0" applyFont="1" applyFill="1" applyBorder="1"/>
    <xf numFmtId="0" fontId="4" fillId="6" borderId="32" xfId="0" applyFont="1" applyFill="1" applyBorder="1"/>
    <xf numFmtId="0" fontId="4" fillId="6" borderId="36" xfId="0" applyFont="1" applyFill="1" applyBorder="1"/>
    <xf numFmtId="0" fontId="0" fillId="6" borderId="50" xfId="0" applyFill="1" applyBorder="1"/>
    <xf numFmtId="0" fontId="4" fillId="6" borderId="4" xfId="0" applyFont="1" applyFill="1" applyBorder="1"/>
    <xf numFmtId="0" fontId="1" fillId="6" borderId="5" xfId="0" applyFont="1" applyFill="1" applyBorder="1"/>
    <xf numFmtId="0" fontId="1" fillId="6" borderId="6" xfId="0" applyFont="1" applyFill="1" applyBorder="1"/>
    <xf numFmtId="49" fontId="6" fillId="6" borderId="13" xfId="0" applyNumberFormat="1" applyFont="1" applyFill="1" applyBorder="1" applyAlignment="1">
      <alignment horizontal="center"/>
    </xf>
    <xf numFmtId="0" fontId="4" fillId="6" borderId="1" xfId="0" applyFont="1" applyFill="1" applyBorder="1"/>
    <xf numFmtId="0" fontId="4" fillId="6" borderId="6" xfId="0" applyFont="1" applyFill="1" applyBorder="1"/>
    <xf numFmtId="0" fontId="6" fillId="2" borderId="0" xfId="0" applyFont="1" applyFill="1" applyAlignment="1">
      <alignment horizontal="center" vertical="center" wrapText="1" shrinkToFit="1"/>
    </xf>
    <xf numFmtId="0" fontId="7" fillId="5" borderId="0" xfId="0" applyFont="1" applyFill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/>
    </xf>
    <xf numFmtId="0" fontId="4" fillId="6" borderId="10" xfId="0" applyFont="1" applyFill="1" applyBorder="1"/>
    <xf numFmtId="0" fontId="4" fillId="6" borderId="51" xfId="0" applyFont="1" applyFill="1" applyBorder="1"/>
    <xf numFmtId="0" fontId="1" fillId="0" borderId="52" xfId="0" applyFont="1" applyBorder="1"/>
    <xf numFmtId="0" fontId="15" fillId="5" borderId="28" xfId="0" applyFont="1" applyFill="1" applyBorder="1"/>
    <xf numFmtId="0" fontId="15" fillId="5" borderId="32" xfId="0" applyFont="1" applyFill="1" applyBorder="1"/>
    <xf numFmtId="0" fontId="15" fillId="5" borderId="36" xfId="0" applyFont="1" applyFill="1" applyBorder="1"/>
    <xf numFmtId="0" fontId="15" fillId="5" borderId="42" xfId="0" applyFont="1" applyFill="1" applyBorder="1"/>
  </cellXfs>
  <cellStyles count="1">
    <cellStyle name="Normal" xfId="0" builtinId="0"/>
  </cellStyles>
  <dxfs count="1"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Voturi primar</a:t>
            </a:r>
          </a:p>
        </c:rich>
      </c:tx>
      <c:layout>
        <c:manualLayout>
          <c:xMode val="edge"/>
          <c:yMode val="edge"/>
          <c:x val="0.44396576269150745"/>
          <c:y val="2.7480946325008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50636943715318"/>
          <c:y val="0.18900375356353624"/>
          <c:w val="0.41137168531790574"/>
          <c:h val="0.634021682408589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3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 rtl="0">
                    <a:defRPr sz="1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 rtl="0">
                    <a:defRPr sz="1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 rtl="0"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Primar!$C$30:$I$30</c:f>
              <c:strCache>
                <c:ptCount val="7"/>
                <c:pt idx="0">
                  <c:v>Morar Costan</c:v>
                </c:pt>
                <c:pt idx="1">
                  <c:v>Aurelian Mureșan</c:v>
                </c:pt>
                <c:pt idx="2">
                  <c:v>Vicențiu Știr</c:v>
                </c:pt>
                <c:pt idx="3">
                  <c:v>Călin Morar</c:v>
                </c:pt>
                <c:pt idx="4">
                  <c:v>Traian Mureșan</c:v>
                </c:pt>
                <c:pt idx="5">
                  <c:v>Sebastian Lazin</c:v>
                </c:pt>
                <c:pt idx="6">
                  <c:v>Corneliu Niste</c:v>
                </c:pt>
              </c:strCache>
            </c:strRef>
          </c:cat>
          <c:val>
            <c:numRef>
              <c:f>Primar!$C$31:$I$31</c:f>
              <c:numCache>
                <c:formatCode>General</c:formatCode>
                <c:ptCount val="7"/>
                <c:pt idx="0">
                  <c:v>9066</c:v>
                </c:pt>
                <c:pt idx="1">
                  <c:v>3713</c:v>
                </c:pt>
                <c:pt idx="2">
                  <c:v>453</c:v>
                </c:pt>
                <c:pt idx="3">
                  <c:v>140</c:v>
                </c:pt>
                <c:pt idx="4">
                  <c:v>433</c:v>
                </c:pt>
                <c:pt idx="5">
                  <c:v>231</c:v>
                </c:pt>
                <c:pt idx="6">
                  <c:v>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825058375105541"/>
          <c:y val="0.31958817003544659"/>
          <c:w val="0.17391337522917305"/>
          <c:h val="0.290378548042319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o-R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0.78740157480314965" l="0.55118110236220474" r="0.35433070866141736" t="0.78740157480314965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41</xdr:row>
      <xdr:rowOff>9525</xdr:rowOff>
    </xdr:from>
    <xdr:to>
      <xdr:col>10</xdr:col>
      <xdr:colOff>504825</xdr:colOff>
      <xdr:row>75</xdr:row>
      <xdr:rowOff>47625</xdr:rowOff>
    </xdr:to>
    <xdr:graphicFrame macro="">
      <xdr:nvGraphicFramePr>
        <xdr:cNvPr id="11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workbookViewId="0">
      <pane ySplit="3" topLeftCell="A4" activePane="bottomLeft" state="frozen"/>
      <selection pane="bottomLeft" activeCell="S4" sqref="S4"/>
    </sheetView>
  </sheetViews>
  <sheetFormatPr defaultColWidth="14.7109375" defaultRowHeight="12.75" x14ac:dyDescent="0.2"/>
  <cols>
    <col min="1" max="1" width="13.5703125" customWidth="1"/>
    <col min="2" max="2" width="6.7109375" customWidth="1"/>
    <col min="3" max="3" width="9.140625" customWidth="1"/>
    <col min="4" max="4" width="11.42578125" customWidth="1"/>
    <col min="5" max="5" width="8.85546875" customWidth="1"/>
    <col min="6" max="6" width="8.7109375" customWidth="1"/>
    <col min="7" max="7" width="7.28515625" bestFit="1" customWidth="1"/>
    <col min="8" max="8" width="7.28515625" customWidth="1"/>
    <col min="9" max="9" width="8.85546875" customWidth="1"/>
    <col min="10" max="10" width="9.5703125" customWidth="1"/>
    <col min="11" max="11" width="9" customWidth="1"/>
    <col min="12" max="12" width="7.28515625" bestFit="1" customWidth="1"/>
    <col min="13" max="13" width="9.5703125" customWidth="1"/>
    <col min="14" max="14" width="7" bestFit="1" customWidth="1"/>
    <col min="15" max="15" width="7.28515625" customWidth="1"/>
    <col min="16" max="16" width="7" hidden="1" customWidth="1"/>
    <col min="17" max="17" width="8.5703125" hidden="1" customWidth="1"/>
    <col min="18" max="18" width="7.85546875" hidden="1" customWidth="1"/>
    <col min="19" max="19" width="6.7109375" customWidth="1"/>
  </cols>
  <sheetData>
    <row r="1" spans="1:19" ht="13.5" thickBot="1" x14ac:dyDescent="0.25">
      <c r="A1" s="84"/>
      <c r="B1" s="60"/>
      <c r="C1" s="121" t="s">
        <v>61</v>
      </c>
      <c r="D1" s="31" t="s">
        <v>57</v>
      </c>
      <c r="E1" s="31" t="s">
        <v>58</v>
      </c>
      <c r="F1" s="121" t="s">
        <v>59</v>
      </c>
      <c r="G1" s="121" t="s">
        <v>60</v>
      </c>
      <c r="H1" s="121" t="s">
        <v>66</v>
      </c>
      <c r="I1" s="121" t="s">
        <v>62</v>
      </c>
      <c r="J1" s="121" t="s">
        <v>63</v>
      </c>
      <c r="K1" s="121" t="s">
        <v>64</v>
      </c>
      <c r="L1" s="121" t="s">
        <v>65</v>
      </c>
      <c r="M1" s="124" t="s">
        <v>67</v>
      </c>
      <c r="N1" s="34" t="s">
        <v>68</v>
      </c>
      <c r="O1" s="145" t="s">
        <v>69</v>
      </c>
      <c r="P1" s="98" t="s">
        <v>69</v>
      </c>
      <c r="Q1" s="61" t="s">
        <v>70</v>
      </c>
      <c r="R1" s="55" t="s">
        <v>75</v>
      </c>
      <c r="S1" s="147" t="s">
        <v>70</v>
      </c>
    </row>
    <row r="2" spans="1:19" x14ac:dyDescent="0.2">
      <c r="A2" s="85"/>
      <c r="B2" s="28"/>
      <c r="C2" s="165" t="s">
        <v>9</v>
      </c>
      <c r="D2" s="119" t="s">
        <v>26</v>
      </c>
      <c r="E2" s="119" t="s">
        <v>27</v>
      </c>
      <c r="F2" s="119" t="s">
        <v>27</v>
      </c>
      <c r="G2" s="119" t="s">
        <v>28</v>
      </c>
      <c r="H2" s="165" t="s">
        <v>9</v>
      </c>
      <c r="I2" s="119" t="s">
        <v>26</v>
      </c>
      <c r="J2" s="119" t="s">
        <v>27</v>
      </c>
      <c r="K2" s="119" t="s">
        <v>27</v>
      </c>
      <c r="L2" s="119" t="s">
        <v>28</v>
      </c>
      <c r="M2" s="119" t="s">
        <v>22</v>
      </c>
      <c r="N2" s="122" t="s">
        <v>31</v>
      </c>
      <c r="O2" s="146" t="s">
        <v>89</v>
      </c>
      <c r="P2" s="125" t="s">
        <v>76</v>
      </c>
      <c r="Q2" s="53" t="s">
        <v>73</v>
      </c>
      <c r="R2" s="53" t="s">
        <v>76</v>
      </c>
      <c r="S2" s="85" t="s">
        <v>107</v>
      </c>
    </row>
    <row r="3" spans="1:19" ht="13.5" thickBot="1" x14ac:dyDescent="0.25">
      <c r="A3" s="86" t="s">
        <v>34</v>
      </c>
      <c r="B3" s="118" t="s">
        <v>6</v>
      </c>
      <c r="C3" s="166" t="s">
        <v>29</v>
      </c>
      <c r="D3" s="184" t="s">
        <v>24</v>
      </c>
      <c r="E3" s="184" t="s">
        <v>56</v>
      </c>
      <c r="F3" s="184" t="s">
        <v>25</v>
      </c>
      <c r="G3" s="184" t="s">
        <v>79</v>
      </c>
      <c r="H3" s="166" t="s">
        <v>30</v>
      </c>
      <c r="I3" s="120" t="s">
        <v>24</v>
      </c>
      <c r="J3" s="120" t="s">
        <v>56</v>
      </c>
      <c r="K3" s="120" t="s">
        <v>25</v>
      </c>
      <c r="L3" s="120" t="s">
        <v>79</v>
      </c>
      <c r="M3" s="120" t="s">
        <v>82</v>
      </c>
      <c r="N3" s="123" t="s">
        <v>19</v>
      </c>
      <c r="O3" s="69"/>
      <c r="P3" s="126" t="s">
        <v>72</v>
      </c>
      <c r="Q3" s="64" t="s">
        <v>80</v>
      </c>
      <c r="R3" s="54" t="s">
        <v>77</v>
      </c>
      <c r="S3" s="86"/>
    </row>
    <row r="4" spans="1:19" x14ac:dyDescent="0.2">
      <c r="A4" s="85" t="s">
        <v>85</v>
      </c>
      <c r="B4" s="117">
        <v>201</v>
      </c>
      <c r="C4" s="182">
        <f t="shared" ref="C4:C29" si="0">SUM(D4:G4)</f>
        <v>1262</v>
      </c>
      <c r="D4" s="1">
        <v>1247</v>
      </c>
      <c r="E4" s="1">
        <v>7</v>
      </c>
      <c r="F4" s="1">
        <v>7</v>
      </c>
      <c r="G4" s="1">
        <v>1</v>
      </c>
      <c r="H4" s="167">
        <f t="shared" ref="H4:H29" si="1">SUM(I4:L4)</f>
        <v>607</v>
      </c>
      <c r="I4" s="30">
        <v>599</v>
      </c>
      <c r="J4" s="30">
        <v>0</v>
      </c>
      <c r="K4" s="30">
        <v>7</v>
      </c>
      <c r="L4" s="30">
        <v>1</v>
      </c>
      <c r="M4" s="129">
        <f t="shared" ref="M4:M29" si="2">H4-N4</f>
        <v>599</v>
      </c>
      <c r="N4" s="185">
        <v>8</v>
      </c>
      <c r="O4" s="159">
        <v>1373</v>
      </c>
      <c r="P4" s="56">
        <v>1300</v>
      </c>
      <c r="Q4" s="65">
        <v>808</v>
      </c>
      <c r="R4" s="60">
        <f t="shared" ref="R4:R26" si="3">P4-Q4</f>
        <v>492</v>
      </c>
      <c r="S4" s="75">
        <f t="shared" ref="S4:S13" si="4">O4-(M4+N4)</f>
        <v>766</v>
      </c>
    </row>
    <row r="5" spans="1:19" x14ac:dyDescent="0.2">
      <c r="A5" s="85" t="s">
        <v>36</v>
      </c>
      <c r="B5" s="117">
        <f>B4+1</f>
        <v>202</v>
      </c>
      <c r="C5" s="182">
        <f t="shared" si="0"/>
        <v>1451</v>
      </c>
      <c r="D5" s="1">
        <v>1437</v>
      </c>
      <c r="E5" s="1">
        <v>1</v>
      </c>
      <c r="F5" s="1">
        <v>13</v>
      </c>
      <c r="G5" s="1">
        <v>0</v>
      </c>
      <c r="H5" s="168">
        <f t="shared" si="1"/>
        <v>683</v>
      </c>
      <c r="I5" s="1">
        <v>670</v>
      </c>
      <c r="J5" s="1">
        <v>0</v>
      </c>
      <c r="K5" s="1">
        <v>13</v>
      </c>
      <c r="L5" s="1">
        <v>0</v>
      </c>
      <c r="M5" s="129">
        <f>H5-N5</f>
        <v>661</v>
      </c>
      <c r="N5" s="186">
        <v>22</v>
      </c>
      <c r="O5" s="151">
        <v>1550</v>
      </c>
      <c r="P5" s="57">
        <v>1700</v>
      </c>
      <c r="Q5" s="66">
        <v>1051</v>
      </c>
      <c r="R5" s="28">
        <f t="shared" si="3"/>
        <v>649</v>
      </c>
      <c r="S5" s="95">
        <f t="shared" si="4"/>
        <v>867</v>
      </c>
    </row>
    <row r="6" spans="1:19" x14ac:dyDescent="0.2">
      <c r="A6" s="85" t="s">
        <v>37</v>
      </c>
      <c r="B6" s="117">
        <f t="shared" ref="B6:B29" si="5">B5+1</f>
        <v>203</v>
      </c>
      <c r="C6" s="182">
        <f t="shared" si="0"/>
        <v>893</v>
      </c>
      <c r="D6" s="1">
        <v>841</v>
      </c>
      <c r="E6" s="1">
        <v>2</v>
      </c>
      <c r="F6" s="1">
        <v>7</v>
      </c>
      <c r="G6" s="1">
        <v>43</v>
      </c>
      <c r="H6" s="168">
        <f t="shared" si="1"/>
        <v>322</v>
      </c>
      <c r="I6" s="1">
        <v>273</v>
      </c>
      <c r="J6" s="1">
        <v>0</v>
      </c>
      <c r="K6" s="1">
        <v>7</v>
      </c>
      <c r="L6" s="1">
        <v>42</v>
      </c>
      <c r="M6" s="129">
        <f t="shared" si="2"/>
        <v>312</v>
      </c>
      <c r="N6" s="186">
        <v>10</v>
      </c>
      <c r="O6" s="151">
        <v>950</v>
      </c>
      <c r="P6" s="57">
        <v>2400</v>
      </c>
      <c r="Q6" s="66">
        <v>1625</v>
      </c>
      <c r="R6" s="28">
        <f t="shared" si="3"/>
        <v>775</v>
      </c>
      <c r="S6" s="95">
        <f t="shared" si="4"/>
        <v>628</v>
      </c>
    </row>
    <row r="7" spans="1:19" x14ac:dyDescent="0.2">
      <c r="A7" s="85" t="s">
        <v>37</v>
      </c>
      <c r="B7" s="117">
        <f t="shared" si="5"/>
        <v>204</v>
      </c>
      <c r="C7" s="182">
        <f t="shared" si="0"/>
        <v>1005</v>
      </c>
      <c r="D7" s="1">
        <v>992</v>
      </c>
      <c r="E7" s="1">
        <v>6</v>
      </c>
      <c r="F7" s="1">
        <v>5</v>
      </c>
      <c r="G7" s="1">
        <v>2</v>
      </c>
      <c r="H7" s="168">
        <f t="shared" si="1"/>
        <v>465</v>
      </c>
      <c r="I7" s="1">
        <v>458</v>
      </c>
      <c r="J7" s="1">
        <v>0</v>
      </c>
      <c r="K7" s="1">
        <v>5</v>
      </c>
      <c r="L7" s="1">
        <v>2</v>
      </c>
      <c r="M7" s="129">
        <f t="shared" si="2"/>
        <v>452</v>
      </c>
      <c r="N7" s="186">
        <v>13</v>
      </c>
      <c r="O7" s="151">
        <v>1102</v>
      </c>
      <c r="P7" s="57">
        <v>2000</v>
      </c>
      <c r="Q7" s="66">
        <v>1144</v>
      </c>
      <c r="R7" s="28">
        <f t="shared" si="3"/>
        <v>856</v>
      </c>
      <c r="S7" s="95">
        <f t="shared" si="4"/>
        <v>637</v>
      </c>
    </row>
    <row r="8" spans="1:19" x14ac:dyDescent="0.2">
      <c r="A8" s="85" t="s">
        <v>38</v>
      </c>
      <c r="B8" s="117">
        <f t="shared" si="5"/>
        <v>205</v>
      </c>
      <c r="C8" s="182">
        <f t="shared" si="0"/>
        <v>1605</v>
      </c>
      <c r="D8" s="1">
        <v>1590</v>
      </c>
      <c r="E8" s="1">
        <v>2</v>
      </c>
      <c r="F8" s="1">
        <v>11</v>
      </c>
      <c r="G8" s="1">
        <v>2</v>
      </c>
      <c r="H8" s="168">
        <f t="shared" si="1"/>
        <v>821</v>
      </c>
      <c r="I8" s="1">
        <v>808</v>
      </c>
      <c r="J8" s="1">
        <v>0</v>
      </c>
      <c r="K8" s="1">
        <v>11</v>
      </c>
      <c r="L8" s="1">
        <v>2</v>
      </c>
      <c r="M8" s="129">
        <f t="shared" si="2"/>
        <v>797</v>
      </c>
      <c r="N8" s="186">
        <v>24</v>
      </c>
      <c r="O8" s="151">
        <v>1820</v>
      </c>
      <c r="P8" s="57">
        <v>2100</v>
      </c>
      <c r="Q8" s="66">
        <v>1321</v>
      </c>
      <c r="R8" s="28">
        <f t="shared" si="3"/>
        <v>779</v>
      </c>
      <c r="S8" s="95">
        <f t="shared" si="4"/>
        <v>999</v>
      </c>
    </row>
    <row r="9" spans="1:19" x14ac:dyDescent="0.2">
      <c r="A9" s="85" t="s">
        <v>86</v>
      </c>
      <c r="B9" s="117">
        <f t="shared" si="5"/>
        <v>206</v>
      </c>
      <c r="C9" s="182">
        <f t="shared" si="0"/>
        <v>1577</v>
      </c>
      <c r="D9" s="1">
        <v>1563</v>
      </c>
      <c r="E9" s="1">
        <v>1</v>
      </c>
      <c r="F9" s="1">
        <v>10</v>
      </c>
      <c r="G9" s="1">
        <v>3</v>
      </c>
      <c r="H9" s="168">
        <f t="shared" si="1"/>
        <v>726</v>
      </c>
      <c r="I9" s="1">
        <v>713</v>
      </c>
      <c r="J9" s="1">
        <v>0</v>
      </c>
      <c r="K9" s="1">
        <v>10</v>
      </c>
      <c r="L9" s="1">
        <v>3</v>
      </c>
      <c r="M9" s="129">
        <f t="shared" si="2"/>
        <v>712</v>
      </c>
      <c r="N9" s="186">
        <v>14</v>
      </c>
      <c r="O9" s="151">
        <v>1800</v>
      </c>
      <c r="P9" s="57">
        <v>1600</v>
      </c>
      <c r="Q9" s="66">
        <v>899</v>
      </c>
      <c r="R9" s="28">
        <f t="shared" si="3"/>
        <v>701</v>
      </c>
      <c r="S9" s="95">
        <f t="shared" si="4"/>
        <v>1074</v>
      </c>
    </row>
    <row r="10" spans="1:19" x14ac:dyDescent="0.2">
      <c r="A10" s="85" t="s">
        <v>40</v>
      </c>
      <c r="B10" s="117">
        <f t="shared" si="5"/>
        <v>207</v>
      </c>
      <c r="C10" s="182">
        <f t="shared" si="0"/>
        <v>1541</v>
      </c>
      <c r="D10" s="1">
        <v>1525</v>
      </c>
      <c r="E10" s="1">
        <v>6</v>
      </c>
      <c r="F10" s="1">
        <v>9</v>
      </c>
      <c r="G10" s="1">
        <v>1</v>
      </c>
      <c r="H10" s="168">
        <f t="shared" si="1"/>
        <v>700</v>
      </c>
      <c r="I10" s="1">
        <v>690</v>
      </c>
      <c r="J10" s="1">
        <v>0</v>
      </c>
      <c r="K10" s="1">
        <v>9</v>
      </c>
      <c r="L10" s="1">
        <v>1</v>
      </c>
      <c r="M10" s="129">
        <f t="shared" si="2"/>
        <v>688</v>
      </c>
      <c r="N10" s="186">
        <v>12</v>
      </c>
      <c r="O10" s="151">
        <v>1640</v>
      </c>
      <c r="P10" s="57">
        <v>2100</v>
      </c>
      <c r="Q10" s="66">
        <v>1235</v>
      </c>
      <c r="R10" s="28">
        <f t="shared" si="3"/>
        <v>865</v>
      </c>
      <c r="S10" s="95">
        <f t="shared" si="4"/>
        <v>940</v>
      </c>
    </row>
    <row r="11" spans="1:19" x14ac:dyDescent="0.2">
      <c r="A11" s="85" t="s">
        <v>41</v>
      </c>
      <c r="B11" s="117">
        <f t="shared" si="5"/>
        <v>208</v>
      </c>
      <c r="C11" s="182">
        <f t="shared" si="0"/>
        <v>1421</v>
      </c>
      <c r="D11" s="1">
        <v>1406</v>
      </c>
      <c r="E11" s="1">
        <v>2</v>
      </c>
      <c r="F11" s="1">
        <v>11</v>
      </c>
      <c r="G11" s="1">
        <v>2</v>
      </c>
      <c r="H11" s="168">
        <f t="shared" si="1"/>
        <v>671</v>
      </c>
      <c r="I11" s="1">
        <v>658</v>
      </c>
      <c r="J11" s="1">
        <v>0</v>
      </c>
      <c r="K11" s="1">
        <v>11</v>
      </c>
      <c r="L11" s="1">
        <v>2</v>
      </c>
      <c r="M11" s="129">
        <f t="shared" si="2"/>
        <v>653</v>
      </c>
      <c r="N11" s="186">
        <v>18</v>
      </c>
      <c r="O11" s="151">
        <v>1520</v>
      </c>
      <c r="P11" s="57">
        <v>1400</v>
      </c>
      <c r="Q11" s="66">
        <v>795</v>
      </c>
      <c r="R11" s="28">
        <f t="shared" si="3"/>
        <v>605</v>
      </c>
      <c r="S11" s="95">
        <f t="shared" si="4"/>
        <v>849</v>
      </c>
    </row>
    <row r="12" spans="1:19" x14ac:dyDescent="0.2">
      <c r="A12" s="85" t="s">
        <v>42</v>
      </c>
      <c r="B12" s="117">
        <f t="shared" si="5"/>
        <v>209</v>
      </c>
      <c r="C12" s="182">
        <f t="shared" si="0"/>
        <v>1470</v>
      </c>
      <c r="D12" s="1">
        <v>1458</v>
      </c>
      <c r="E12" s="1">
        <v>5</v>
      </c>
      <c r="F12" s="1">
        <v>5</v>
      </c>
      <c r="G12" s="1">
        <v>2</v>
      </c>
      <c r="H12" s="168">
        <f t="shared" si="1"/>
        <v>739</v>
      </c>
      <c r="I12" s="1">
        <v>731</v>
      </c>
      <c r="J12" s="1">
        <v>1</v>
      </c>
      <c r="K12" s="1">
        <v>5</v>
      </c>
      <c r="L12" s="1">
        <v>2</v>
      </c>
      <c r="M12" s="129">
        <f t="shared" si="2"/>
        <v>730</v>
      </c>
      <c r="N12" s="186">
        <v>9</v>
      </c>
      <c r="O12" s="151">
        <v>1700</v>
      </c>
      <c r="P12" s="57">
        <v>900</v>
      </c>
      <c r="Q12" s="66">
        <v>429</v>
      </c>
      <c r="R12" s="28">
        <f t="shared" si="3"/>
        <v>471</v>
      </c>
      <c r="S12" s="95">
        <f t="shared" si="4"/>
        <v>961</v>
      </c>
    </row>
    <row r="13" spans="1:19" x14ac:dyDescent="0.2">
      <c r="A13" s="85" t="s">
        <v>43</v>
      </c>
      <c r="B13" s="117">
        <f t="shared" si="5"/>
        <v>210</v>
      </c>
      <c r="C13" s="182">
        <f t="shared" si="0"/>
        <v>752</v>
      </c>
      <c r="D13" s="1">
        <v>743</v>
      </c>
      <c r="E13" s="1">
        <v>1</v>
      </c>
      <c r="F13" s="1">
        <v>7</v>
      </c>
      <c r="G13" s="1">
        <v>1</v>
      </c>
      <c r="H13" s="168">
        <f t="shared" si="1"/>
        <v>448</v>
      </c>
      <c r="I13" s="1">
        <v>440</v>
      </c>
      <c r="J13" s="1">
        <v>0</v>
      </c>
      <c r="K13" s="1">
        <v>7</v>
      </c>
      <c r="L13" s="1">
        <v>1</v>
      </c>
      <c r="M13" s="129">
        <f t="shared" si="2"/>
        <v>437</v>
      </c>
      <c r="N13" s="186">
        <v>11</v>
      </c>
      <c r="O13" s="151">
        <v>851</v>
      </c>
      <c r="P13" s="127">
        <v>1800</v>
      </c>
      <c r="Q13" s="67">
        <v>1167</v>
      </c>
      <c r="R13" s="28">
        <f t="shared" si="3"/>
        <v>633</v>
      </c>
      <c r="S13" s="95">
        <f t="shared" si="4"/>
        <v>403</v>
      </c>
    </row>
    <row r="14" spans="1:19" x14ac:dyDescent="0.2">
      <c r="A14" s="85" t="s">
        <v>44</v>
      </c>
      <c r="B14" s="117">
        <f t="shared" si="5"/>
        <v>211</v>
      </c>
      <c r="C14" s="182">
        <f t="shared" si="0"/>
        <v>1438</v>
      </c>
      <c r="D14" s="1">
        <v>1428</v>
      </c>
      <c r="E14" s="1">
        <v>1</v>
      </c>
      <c r="F14" s="1">
        <v>8</v>
      </c>
      <c r="G14" s="1">
        <v>1</v>
      </c>
      <c r="H14" s="168">
        <f t="shared" si="1"/>
        <v>630</v>
      </c>
      <c r="I14" s="1">
        <v>621</v>
      </c>
      <c r="J14" s="1">
        <v>0</v>
      </c>
      <c r="K14" s="1">
        <v>8</v>
      </c>
      <c r="L14" s="1">
        <v>1</v>
      </c>
      <c r="M14" s="129">
        <f t="shared" si="2"/>
        <v>617</v>
      </c>
      <c r="N14" s="186">
        <v>13</v>
      </c>
      <c r="O14" s="151">
        <v>1600</v>
      </c>
      <c r="P14" s="57">
        <v>1800</v>
      </c>
      <c r="Q14" s="66">
        <v>1225</v>
      </c>
      <c r="R14" s="28">
        <f t="shared" si="3"/>
        <v>575</v>
      </c>
      <c r="S14" s="95">
        <f t="shared" ref="S14:S29" si="6">O14-N14-M14</f>
        <v>970</v>
      </c>
    </row>
    <row r="15" spans="1:19" x14ac:dyDescent="0.2">
      <c r="A15" s="85" t="s">
        <v>45</v>
      </c>
      <c r="B15" s="117">
        <f t="shared" si="5"/>
        <v>212</v>
      </c>
      <c r="C15" s="182">
        <f t="shared" si="0"/>
        <v>1520</v>
      </c>
      <c r="D15" s="1">
        <v>1516</v>
      </c>
      <c r="E15" s="1">
        <v>0</v>
      </c>
      <c r="F15" s="1">
        <v>4</v>
      </c>
      <c r="G15" s="1">
        <v>0</v>
      </c>
      <c r="H15" s="168">
        <f t="shared" si="1"/>
        <v>592</v>
      </c>
      <c r="I15" s="1">
        <v>588</v>
      </c>
      <c r="J15" s="1">
        <v>0</v>
      </c>
      <c r="K15" s="1">
        <v>4</v>
      </c>
      <c r="L15" s="1">
        <v>0</v>
      </c>
      <c r="M15" s="129">
        <f t="shared" si="2"/>
        <v>577</v>
      </c>
      <c r="N15" s="186">
        <v>15</v>
      </c>
      <c r="O15" s="151">
        <v>1670</v>
      </c>
      <c r="P15" s="57">
        <v>2000</v>
      </c>
      <c r="Q15" s="66">
        <v>1326</v>
      </c>
      <c r="R15" s="28">
        <f t="shared" si="3"/>
        <v>674</v>
      </c>
      <c r="S15" s="95">
        <f t="shared" si="6"/>
        <v>1078</v>
      </c>
    </row>
    <row r="16" spans="1:19" x14ac:dyDescent="0.2">
      <c r="A16" s="85" t="s">
        <v>46</v>
      </c>
      <c r="B16" s="117">
        <f t="shared" si="5"/>
        <v>213</v>
      </c>
      <c r="C16" s="182">
        <f t="shared" si="0"/>
        <v>1610</v>
      </c>
      <c r="D16" s="1">
        <v>1592</v>
      </c>
      <c r="E16" s="1">
        <v>6</v>
      </c>
      <c r="F16" s="1">
        <v>12</v>
      </c>
      <c r="G16" s="1">
        <v>0</v>
      </c>
      <c r="H16" s="168">
        <f t="shared" si="1"/>
        <v>700</v>
      </c>
      <c r="I16" s="1">
        <v>688</v>
      </c>
      <c r="J16" s="1">
        <v>0</v>
      </c>
      <c r="K16" s="1">
        <v>12</v>
      </c>
      <c r="L16" s="1">
        <v>0</v>
      </c>
      <c r="M16" s="129">
        <f t="shared" si="2"/>
        <v>691</v>
      </c>
      <c r="N16" s="186">
        <v>9</v>
      </c>
      <c r="O16" s="151">
        <v>1730</v>
      </c>
      <c r="P16" s="127">
        <v>900</v>
      </c>
      <c r="Q16" s="67">
        <v>575</v>
      </c>
      <c r="R16" s="28">
        <f t="shared" si="3"/>
        <v>325</v>
      </c>
      <c r="S16" s="95">
        <f t="shared" si="6"/>
        <v>1030</v>
      </c>
    </row>
    <row r="17" spans="1:19" x14ac:dyDescent="0.2">
      <c r="A17" s="85" t="s">
        <v>47</v>
      </c>
      <c r="B17" s="117">
        <f t="shared" si="5"/>
        <v>214</v>
      </c>
      <c r="C17" s="182">
        <f t="shared" si="0"/>
        <v>1594</v>
      </c>
      <c r="D17" s="1">
        <v>1589</v>
      </c>
      <c r="E17" s="1">
        <v>1</v>
      </c>
      <c r="F17" s="1">
        <v>3</v>
      </c>
      <c r="G17" s="1">
        <v>1</v>
      </c>
      <c r="H17" s="168">
        <f t="shared" si="1"/>
        <v>650</v>
      </c>
      <c r="I17" s="1">
        <v>646</v>
      </c>
      <c r="J17" s="1">
        <v>0</v>
      </c>
      <c r="K17" s="1">
        <v>3</v>
      </c>
      <c r="L17" s="1">
        <v>1</v>
      </c>
      <c r="M17" s="129">
        <f t="shared" si="2"/>
        <v>640</v>
      </c>
      <c r="N17" s="186">
        <v>10</v>
      </c>
      <c r="O17" s="151">
        <v>1800</v>
      </c>
      <c r="P17" s="57">
        <v>2200</v>
      </c>
      <c r="Q17" s="66">
        <v>1336</v>
      </c>
      <c r="R17" s="28">
        <f t="shared" si="3"/>
        <v>864</v>
      </c>
      <c r="S17" s="95">
        <f t="shared" si="6"/>
        <v>1150</v>
      </c>
    </row>
    <row r="18" spans="1:19" x14ac:dyDescent="0.2">
      <c r="A18" s="85" t="s">
        <v>47</v>
      </c>
      <c r="B18" s="117">
        <f t="shared" si="5"/>
        <v>215</v>
      </c>
      <c r="C18" s="182">
        <f t="shared" si="0"/>
        <v>1483</v>
      </c>
      <c r="D18" s="1">
        <v>1479</v>
      </c>
      <c r="E18" s="1">
        <v>1</v>
      </c>
      <c r="F18" s="1">
        <v>2</v>
      </c>
      <c r="G18" s="1">
        <v>1</v>
      </c>
      <c r="H18" s="168">
        <f t="shared" si="1"/>
        <v>699</v>
      </c>
      <c r="I18" s="1">
        <v>696</v>
      </c>
      <c r="J18" s="1">
        <v>0</v>
      </c>
      <c r="K18" s="1">
        <v>2</v>
      </c>
      <c r="L18" s="1">
        <v>1</v>
      </c>
      <c r="M18" s="129">
        <f t="shared" si="2"/>
        <v>695</v>
      </c>
      <c r="N18" s="186">
        <v>4</v>
      </c>
      <c r="O18" s="151">
        <v>1600</v>
      </c>
      <c r="P18" s="57">
        <v>1100</v>
      </c>
      <c r="Q18" s="66">
        <v>671</v>
      </c>
      <c r="R18" s="28">
        <f t="shared" si="3"/>
        <v>429</v>
      </c>
      <c r="S18" s="95">
        <f t="shared" si="6"/>
        <v>901</v>
      </c>
    </row>
    <row r="19" spans="1:19" x14ac:dyDescent="0.2">
      <c r="A19" s="85" t="s">
        <v>48</v>
      </c>
      <c r="B19" s="117">
        <f t="shared" si="5"/>
        <v>216</v>
      </c>
      <c r="C19" s="182">
        <f t="shared" si="0"/>
        <v>1006</v>
      </c>
      <c r="D19" s="1">
        <v>998</v>
      </c>
      <c r="E19" s="1">
        <v>2</v>
      </c>
      <c r="F19" s="1">
        <v>6</v>
      </c>
      <c r="G19" s="1">
        <v>0</v>
      </c>
      <c r="H19" s="168">
        <f t="shared" si="1"/>
        <v>471</v>
      </c>
      <c r="I19" s="1">
        <v>465</v>
      </c>
      <c r="J19" s="1">
        <v>0</v>
      </c>
      <c r="K19" s="1">
        <v>6</v>
      </c>
      <c r="L19" s="1">
        <v>0</v>
      </c>
      <c r="M19" s="129">
        <f t="shared" si="2"/>
        <v>462</v>
      </c>
      <c r="N19" s="186">
        <v>9</v>
      </c>
      <c r="O19" s="151">
        <v>1110</v>
      </c>
      <c r="P19" s="57">
        <v>1100</v>
      </c>
      <c r="Q19" s="66">
        <v>738</v>
      </c>
      <c r="R19" s="28">
        <f t="shared" si="3"/>
        <v>362</v>
      </c>
      <c r="S19" s="95">
        <f t="shared" si="6"/>
        <v>639</v>
      </c>
    </row>
    <row r="20" spans="1:19" x14ac:dyDescent="0.2">
      <c r="A20" s="85" t="s">
        <v>48</v>
      </c>
      <c r="B20" s="117">
        <f t="shared" si="5"/>
        <v>217</v>
      </c>
      <c r="C20" s="182">
        <f t="shared" si="0"/>
        <v>1242</v>
      </c>
      <c r="D20" s="1">
        <v>1237</v>
      </c>
      <c r="E20" s="1">
        <v>0</v>
      </c>
      <c r="F20" s="1">
        <v>5</v>
      </c>
      <c r="G20" s="1">
        <v>0</v>
      </c>
      <c r="H20" s="168">
        <f t="shared" si="1"/>
        <v>522</v>
      </c>
      <c r="I20" s="1">
        <v>517</v>
      </c>
      <c r="J20" s="1">
        <v>0</v>
      </c>
      <c r="K20" s="1">
        <v>5</v>
      </c>
      <c r="L20" s="1">
        <v>0</v>
      </c>
      <c r="M20" s="129">
        <f t="shared" si="2"/>
        <v>514</v>
      </c>
      <c r="N20" s="186">
        <v>8</v>
      </c>
      <c r="O20" s="151">
        <v>1350</v>
      </c>
      <c r="P20" s="57">
        <v>1800</v>
      </c>
      <c r="Q20" s="66">
        <v>1170</v>
      </c>
      <c r="R20" s="28">
        <f t="shared" si="3"/>
        <v>630</v>
      </c>
      <c r="S20" s="95">
        <f t="shared" si="6"/>
        <v>828</v>
      </c>
    </row>
    <row r="21" spans="1:19" x14ac:dyDescent="0.2">
      <c r="A21" s="85" t="s">
        <v>48</v>
      </c>
      <c r="B21" s="117">
        <f t="shared" si="5"/>
        <v>218</v>
      </c>
      <c r="C21" s="182">
        <f t="shared" si="0"/>
        <v>1420</v>
      </c>
      <c r="D21" s="1">
        <v>1409</v>
      </c>
      <c r="E21" s="1">
        <v>0</v>
      </c>
      <c r="F21" s="1">
        <v>11</v>
      </c>
      <c r="G21" s="1">
        <v>0</v>
      </c>
      <c r="H21" s="168">
        <f t="shared" si="1"/>
        <v>636</v>
      </c>
      <c r="I21" s="1">
        <v>625</v>
      </c>
      <c r="J21" s="1">
        <v>0</v>
      </c>
      <c r="K21" s="1">
        <v>11</v>
      </c>
      <c r="L21" s="1">
        <v>0</v>
      </c>
      <c r="M21" s="129">
        <f t="shared" si="2"/>
        <v>623</v>
      </c>
      <c r="N21" s="186">
        <v>13</v>
      </c>
      <c r="O21" s="151">
        <v>1550</v>
      </c>
      <c r="P21" s="57">
        <v>1400</v>
      </c>
      <c r="Q21" s="66">
        <v>825</v>
      </c>
      <c r="R21" s="28">
        <f t="shared" si="3"/>
        <v>575</v>
      </c>
      <c r="S21" s="95">
        <f t="shared" si="6"/>
        <v>914</v>
      </c>
    </row>
    <row r="22" spans="1:19" x14ac:dyDescent="0.2">
      <c r="A22" s="85" t="s">
        <v>49</v>
      </c>
      <c r="B22" s="117">
        <f t="shared" si="5"/>
        <v>219</v>
      </c>
      <c r="C22" s="182">
        <f t="shared" si="0"/>
        <v>1287</v>
      </c>
      <c r="D22" s="1">
        <v>1279</v>
      </c>
      <c r="E22" s="1">
        <v>4</v>
      </c>
      <c r="F22" s="1">
        <v>4</v>
      </c>
      <c r="G22" s="1">
        <v>0</v>
      </c>
      <c r="H22" s="168">
        <f t="shared" si="1"/>
        <v>562</v>
      </c>
      <c r="I22" s="1">
        <v>558</v>
      </c>
      <c r="J22" s="1">
        <v>0</v>
      </c>
      <c r="K22" s="1">
        <v>4</v>
      </c>
      <c r="L22" s="1">
        <v>0</v>
      </c>
      <c r="M22" s="129">
        <f t="shared" si="2"/>
        <v>550</v>
      </c>
      <c r="N22" s="186">
        <v>12</v>
      </c>
      <c r="O22" s="151">
        <v>1410</v>
      </c>
      <c r="P22" s="57">
        <v>1600</v>
      </c>
      <c r="Q22" s="66">
        <v>1036</v>
      </c>
      <c r="R22" s="28">
        <f t="shared" si="3"/>
        <v>564</v>
      </c>
      <c r="S22" s="95">
        <f t="shared" si="6"/>
        <v>848</v>
      </c>
    </row>
    <row r="23" spans="1:19" x14ac:dyDescent="0.2">
      <c r="A23" s="85" t="s">
        <v>50</v>
      </c>
      <c r="B23" s="117">
        <f t="shared" si="5"/>
        <v>220</v>
      </c>
      <c r="C23" s="182">
        <f t="shared" si="0"/>
        <v>1462</v>
      </c>
      <c r="D23" s="1">
        <v>1449</v>
      </c>
      <c r="E23" s="1">
        <v>0</v>
      </c>
      <c r="F23" s="1">
        <v>11</v>
      </c>
      <c r="G23" s="1">
        <v>2</v>
      </c>
      <c r="H23" s="168">
        <f t="shared" si="1"/>
        <v>603</v>
      </c>
      <c r="I23" s="1">
        <v>590</v>
      </c>
      <c r="J23" s="1">
        <v>0</v>
      </c>
      <c r="K23" s="1">
        <v>11</v>
      </c>
      <c r="L23" s="1">
        <v>2</v>
      </c>
      <c r="M23" s="129">
        <f t="shared" si="2"/>
        <v>593</v>
      </c>
      <c r="N23" s="186">
        <v>10</v>
      </c>
      <c r="O23" s="151">
        <v>1565</v>
      </c>
      <c r="P23" s="57">
        <v>1600</v>
      </c>
      <c r="Q23" s="66">
        <v>944</v>
      </c>
      <c r="R23" s="28">
        <f t="shared" si="3"/>
        <v>656</v>
      </c>
      <c r="S23" s="95">
        <f t="shared" si="6"/>
        <v>962</v>
      </c>
    </row>
    <row r="24" spans="1:19" x14ac:dyDescent="0.2">
      <c r="A24" s="85" t="s">
        <v>51</v>
      </c>
      <c r="B24" s="117">
        <f t="shared" si="5"/>
        <v>221</v>
      </c>
      <c r="C24" s="182">
        <f t="shared" si="0"/>
        <v>1463</v>
      </c>
      <c r="D24" s="1">
        <v>1455</v>
      </c>
      <c r="E24" s="1">
        <v>0</v>
      </c>
      <c r="F24" s="1">
        <v>5</v>
      </c>
      <c r="G24" s="1">
        <v>3</v>
      </c>
      <c r="H24" s="168">
        <f t="shared" si="1"/>
        <v>624</v>
      </c>
      <c r="I24" s="1">
        <v>616</v>
      </c>
      <c r="J24" s="1">
        <v>0</v>
      </c>
      <c r="K24" s="1">
        <v>5</v>
      </c>
      <c r="L24" s="1">
        <v>3</v>
      </c>
      <c r="M24" s="129">
        <f t="shared" si="2"/>
        <v>616</v>
      </c>
      <c r="N24" s="186">
        <v>8</v>
      </c>
      <c r="O24" s="151">
        <v>1591</v>
      </c>
      <c r="P24" s="57">
        <v>2200</v>
      </c>
      <c r="Q24" s="66">
        <v>1167</v>
      </c>
      <c r="R24" s="28">
        <f t="shared" si="3"/>
        <v>1033</v>
      </c>
      <c r="S24" s="95">
        <f t="shared" si="6"/>
        <v>967</v>
      </c>
    </row>
    <row r="25" spans="1:19" x14ac:dyDescent="0.2">
      <c r="A25" s="85" t="s">
        <v>52</v>
      </c>
      <c r="B25" s="117">
        <f t="shared" si="5"/>
        <v>222</v>
      </c>
      <c r="C25" s="182">
        <f t="shared" si="0"/>
        <v>1049</v>
      </c>
      <c r="D25" s="1">
        <v>1044</v>
      </c>
      <c r="E25" s="23">
        <v>0</v>
      </c>
      <c r="F25" s="1">
        <v>5</v>
      </c>
      <c r="G25" s="1">
        <v>0</v>
      </c>
      <c r="H25" s="168">
        <f t="shared" si="1"/>
        <v>505</v>
      </c>
      <c r="I25" s="23">
        <v>500</v>
      </c>
      <c r="J25" s="23">
        <v>0</v>
      </c>
      <c r="K25" s="23">
        <v>5</v>
      </c>
      <c r="L25" s="23">
        <v>0</v>
      </c>
      <c r="M25" s="129">
        <f t="shared" si="2"/>
        <v>490</v>
      </c>
      <c r="N25" s="186">
        <v>15</v>
      </c>
      <c r="O25" s="151">
        <v>1155</v>
      </c>
      <c r="P25" s="57">
        <v>1500</v>
      </c>
      <c r="Q25" s="66">
        <v>843</v>
      </c>
      <c r="R25" s="28">
        <f t="shared" si="3"/>
        <v>657</v>
      </c>
      <c r="S25" s="95">
        <f t="shared" si="6"/>
        <v>650</v>
      </c>
    </row>
    <row r="26" spans="1:19" x14ac:dyDescent="0.2">
      <c r="A26" s="85" t="s">
        <v>52</v>
      </c>
      <c r="B26" s="117">
        <f t="shared" si="5"/>
        <v>223</v>
      </c>
      <c r="C26" s="182">
        <f t="shared" si="0"/>
        <v>1104</v>
      </c>
      <c r="D26" s="1">
        <v>1097</v>
      </c>
      <c r="E26" s="1">
        <v>1</v>
      </c>
      <c r="F26" s="1">
        <v>6</v>
      </c>
      <c r="G26" s="1">
        <v>0</v>
      </c>
      <c r="H26" s="168">
        <f t="shared" si="1"/>
        <v>515</v>
      </c>
      <c r="I26" s="1">
        <v>508</v>
      </c>
      <c r="J26" s="1">
        <v>1</v>
      </c>
      <c r="K26" s="1">
        <v>6</v>
      </c>
      <c r="L26" s="1">
        <v>0</v>
      </c>
      <c r="M26" s="129">
        <f t="shared" si="2"/>
        <v>505</v>
      </c>
      <c r="N26" s="186">
        <v>10</v>
      </c>
      <c r="O26" s="151">
        <v>1205</v>
      </c>
      <c r="P26" s="57">
        <v>500</v>
      </c>
      <c r="Q26" s="66">
        <v>154</v>
      </c>
      <c r="R26" s="28">
        <f t="shared" si="3"/>
        <v>346</v>
      </c>
      <c r="S26" s="95">
        <f t="shared" si="6"/>
        <v>690</v>
      </c>
    </row>
    <row r="27" spans="1:19" x14ac:dyDescent="0.2">
      <c r="A27" s="85" t="s">
        <v>53</v>
      </c>
      <c r="B27" s="117">
        <f t="shared" si="5"/>
        <v>224</v>
      </c>
      <c r="C27" s="182">
        <f t="shared" si="0"/>
        <v>1382</v>
      </c>
      <c r="D27" s="1">
        <v>1361</v>
      </c>
      <c r="E27" s="1">
        <v>6</v>
      </c>
      <c r="F27" s="1">
        <v>10</v>
      </c>
      <c r="G27" s="1">
        <v>5</v>
      </c>
      <c r="H27" s="168">
        <f t="shared" si="1"/>
        <v>648</v>
      </c>
      <c r="I27" s="144">
        <v>633</v>
      </c>
      <c r="J27" s="144">
        <v>0</v>
      </c>
      <c r="K27" s="144">
        <v>10</v>
      </c>
      <c r="L27" s="144">
        <v>5</v>
      </c>
      <c r="M27" s="129">
        <f t="shared" si="2"/>
        <v>617</v>
      </c>
      <c r="N27" s="187">
        <v>31</v>
      </c>
      <c r="O27" s="151">
        <v>1500</v>
      </c>
      <c r="P27" s="57"/>
      <c r="Q27" s="66"/>
      <c r="R27" s="28"/>
      <c r="S27" s="95">
        <f t="shared" si="6"/>
        <v>852</v>
      </c>
    </row>
    <row r="28" spans="1:19" x14ac:dyDescent="0.2">
      <c r="A28" s="85" t="s">
        <v>54</v>
      </c>
      <c r="B28" s="117">
        <f t="shared" si="5"/>
        <v>225</v>
      </c>
      <c r="C28" s="182">
        <f t="shared" si="0"/>
        <v>509</v>
      </c>
      <c r="D28" s="1">
        <v>491</v>
      </c>
      <c r="E28" s="1">
        <v>0</v>
      </c>
      <c r="F28" s="1">
        <v>18</v>
      </c>
      <c r="G28" s="1">
        <v>0</v>
      </c>
      <c r="H28" s="168">
        <f t="shared" si="1"/>
        <v>285</v>
      </c>
      <c r="I28" s="144">
        <v>267</v>
      </c>
      <c r="J28" s="144">
        <v>0</v>
      </c>
      <c r="K28" s="144">
        <v>18</v>
      </c>
      <c r="L28" s="144">
        <v>0</v>
      </c>
      <c r="M28" s="129">
        <f t="shared" si="2"/>
        <v>267</v>
      </c>
      <c r="N28" s="187">
        <v>18</v>
      </c>
      <c r="O28" s="151">
        <v>600</v>
      </c>
      <c r="P28" s="57"/>
      <c r="Q28" s="66"/>
      <c r="R28" s="28"/>
      <c r="S28" s="95">
        <f t="shared" si="6"/>
        <v>315</v>
      </c>
    </row>
    <row r="29" spans="1:19" ht="13.5" thickBot="1" x14ac:dyDescent="0.25">
      <c r="A29" s="85" t="s">
        <v>87</v>
      </c>
      <c r="B29" s="117">
        <f t="shared" si="5"/>
        <v>226</v>
      </c>
      <c r="C29" s="183">
        <f t="shared" si="0"/>
        <v>220</v>
      </c>
      <c r="D29" s="1">
        <v>204</v>
      </c>
      <c r="E29" s="1">
        <v>0</v>
      </c>
      <c r="F29" s="1">
        <v>16</v>
      </c>
      <c r="G29" s="1">
        <v>0</v>
      </c>
      <c r="H29" s="169">
        <f t="shared" si="1"/>
        <v>94</v>
      </c>
      <c r="I29" s="144">
        <v>78</v>
      </c>
      <c r="J29" s="144">
        <v>0</v>
      </c>
      <c r="K29" s="144">
        <v>16</v>
      </c>
      <c r="L29" s="144">
        <v>0</v>
      </c>
      <c r="M29" s="162">
        <f t="shared" si="2"/>
        <v>84</v>
      </c>
      <c r="N29" s="187">
        <v>10</v>
      </c>
      <c r="O29" s="151">
        <v>280</v>
      </c>
      <c r="P29" s="58">
        <v>367</v>
      </c>
      <c r="Q29" s="68">
        <v>216</v>
      </c>
      <c r="R29" s="158">
        <f>P29-Q29</f>
        <v>151</v>
      </c>
      <c r="S29" s="95">
        <f t="shared" si="6"/>
        <v>186</v>
      </c>
    </row>
    <row r="30" spans="1:19" ht="13.5" thickBot="1" x14ac:dyDescent="0.25">
      <c r="A30" s="86"/>
      <c r="B30" s="97"/>
      <c r="C30" s="170">
        <f>SUM(C4:C29)</f>
        <v>32766</v>
      </c>
      <c r="D30" s="163">
        <f>SUM(D4:D29)</f>
        <v>32430</v>
      </c>
      <c r="E30" s="164">
        <f t="shared" ref="E30:L30" si="7">SUM(E4:E29)</f>
        <v>55</v>
      </c>
      <c r="F30" s="164">
        <f t="shared" si="7"/>
        <v>211</v>
      </c>
      <c r="G30" s="164">
        <f t="shared" si="7"/>
        <v>70</v>
      </c>
      <c r="H30" s="170">
        <f>SUM(H4:H29)</f>
        <v>14918</v>
      </c>
      <c r="I30" s="164">
        <f t="shared" si="7"/>
        <v>14636</v>
      </c>
      <c r="J30" s="164">
        <f t="shared" si="7"/>
        <v>2</v>
      </c>
      <c r="K30" s="164">
        <f t="shared" si="7"/>
        <v>211</v>
      </c>
      <c r="L30" s="164">
        <f t="shared" si="7"/>
        <v>69</v>
      </c>
      <c r="M30" s="164">
        <f>SUM(M4:M29)</f>
        <v>14582</v>
      </c>
      <c r="N30" s="188">
        <f>SUM(N4:N29)</f>
        <v>336</v>
      </c>
      <c r="O30" s="160">
        <f>SUM(O4:O29)</f>
        <v>36022</v>
      </c>
      <c r="P30" s="128">
        <f>SUM(P4:P29)</f>
        <v>37367</v>
      </c>
      <c r="Q30" s="70">
        <f>SUM(Q4:Q29)</f>
        <v>22700</v>
      </c>
      <c r="R30" s="158">
        <f>P30-Q30</f>
        <v>14667</v>
      </c>
      <c r="S30" s="161">
        <f>SUM(S4:S29)</f>
        <v>21104</v>
      </c>
    </row>
  </sheetData>
  <phoneticPr fontId="5" type="noConversion"/>
  <pageMargins left="0.75" right="0.75" top="1" bottom="1" header="0.5" footer="0.5"/>
  <pageSetup paperSize="9" scale="98" orientation="landscape" r:id="rId1"/>
  <headerFooter alignWithMargins="0">
    <oddHeader>&amp;CFoaie statistică primar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pane ySplit="3" topLeftCell="A4" activePane="bottomLeft" state="frozen"/>
      <selection pane="bottomLeft" activeCell="I4" sqref="I4"/>
    </sheetView>
  </sheetViews>
  <sheetFormatPr defaultRowHeight="12.75" x14ac:dyDescent="0.2"/>
  <cols>
    <col min="1" max="1" width="17.140625" customWidth="1"/>
    <col min="2" max="2" width="6.7109375" bestFit="1" customWidth="1"/>
    <col min="3" max="3" width="9.42578125" customWidth="1"/>
    <col min="4" max="4" width="10.85546875" customWidth="1"/>
    <col min="5" max="5" width="9.5703125" customWidth="1"/>
    <col min="6" max="6" width="10.5703125" customWidth="1"/>
    <col min="7" max="7" width="9.85546875" customWidth="1"/>
    <col min="8" max="8" width="12.140625" customWidth="1"/>
    <col min="9" max="9" width="10.42578125" customWidth="1"/>
    <col min="10" max="10" width="9.42578125" customWidth="1"/>
    <col min="11" max="11" width="8.28515625" customWidth="1"/>
    <col min="12" max="12" width="9.85546875" customWidth="1"/>
    <col min="13" max="13" width="13.7109375" bestFit="1" customWidth="1"/>
    <col min="14" max="14" width="15.5703125" bestFit="1" customWidth="1"/>
    <col min="15" max="15" width="8.28515625" bestFit="1" customWidth="1"/>
  </cols>
  <sheetData>
    <row r="1" spans="1:12" ht="26.25" thickBot="1" x14ac:dyDescent="0.25">
      <c r="A1" s="84"/>
      <c r="B1" s="60"/>
      <c r="C1" s="89" t="s">
        <v>5</v>
      </c>
      <c r="D1" s="89" t="s">
        <v>95</v>
      </c>
      <c r="E1" s="89" t="s">
        <v>96</v>
      </c>
      <c r="F1" s="90" t="s">
        <v>99</v>
      </c>
      <c r="G1" s="89" t="s">
        <v>100</v>
      </c>
      <c r="H1" s="89" t="s">
        <v>101</v>
      </c>
      <c r="I1" s="91" t="s">
        <v>103</v>
      </c>
      <c r="J1" s="60"/>
      <c r="K1" s="60"/>
      <c r="L1" s="75"/>
    </row>
    <row r="2" spans="1:12" ht="13.5" thickBot="1" x14ac:dyDescent="0.25">
      <c r="A2" s="85"/>
      <c r="B2" s="28"/>
      <c r="C2" s="5" t="s">
        <v>93</v>
      </c>
      <c r="D2" s="5" t="s">
        <v>94</v>
      </c>
      <c r="E2" s="5" t="s">
        <v>97</v>
      </c>
      <c r="F2" s="5" t="s">
        <v>98</v>
      </c>
      <c r="G2" s="5" t="s">
        <v>0</v>
      </c>
      <c r="H2" s="5" t="s">
        <v>102</v>
      </c>
      <c r="I2" s="5" t="s">
        <v>104</v>
      </c>
      <c r="J2" s="131" t="s">
        <v>1</v>
      </c>
      <c r="K2" s="6" t="s">
        <v>3</v>
      </c>
      <c r="L2" s="38" t="s">
        <v>32</v>
      </c>
    </row>
    <row r="3" spans="1:12" ht="13.5" thickBot="1" x14ac:dyDescent="0.25">
      <c r="A3" s="94" t="s">
        <v>34</v>
      </c>
      <c r="B3" s="83" t="s">
        <v>6</v>
      </c>
      <c r="C3" s="37">
        <v>1</v>
      </c>
      <c r="D3" s="37">
        <f t="shared" ref="D3:I3" si="0">C3+1</f>
        <v>2</v>
      </c>
      <c r="E3" s="37">
        <f t="shared" si="0"/>
        <v>3</v>
      </c>
      <c r="F3" s="37">
        <f t="shared" si="0"/>
        <v>4</v>
      </c>
      <c r="G3" s="37">
        <f t="shared" si="0"/>
        <v>5</v>
      </c>
      <c r="H3" s="37">
        <f t="shared" si="0"/>
        <v>6</v>
      </c>
      <c r="I3" s="37">
        <f t="shared" si="0"/>
        <v>7</v>
      </c>
      <c r="J3" s="132" t="s">
        <v>2</v>
      </c>
      <c r="K3" s="36" t="s">
        <v>1</v>
      </c>
      <c r="L3" s="39" t="s">
        <v>84</v>
      </c>
    </row>
    <row r="4" spans="1:12" x14ac:dyDescent="0.2">
      <c r="A4" s="85" t="s">
        <v>85</v>
      </c>
      <c r="B4" s="63">
        <v>201</v>
      </c>
      <c r="C4" s="30">
        <v>249</v>
      </c>
      <c r="D4" s="30">
        <v>207</v>
      </c>
      <c r="E4" s="30">
        <v>12</v>
      </c>
      <c r="F4" s="30">
        <v>8</v>
      </c>
      <c r="G4" s="30">
        <v>70</v>
      </c>
      <c r="H4" s="30">
        <v>7</v>
      </c>
      <c r="I4" s="30">
        <v>46</v>
      </c>
      <c r="J4" s="130">
        <f>StatisticaPrimar!N4</f>
        <v>8</v>
      </c>
      <c r="K4" s="24">
        <f t="shared" ref="K4:K29" si="1">SUM(C4:J4)</f>
        <v>607</v>
      </c>
      <c r="L4" s="76">
        <f>K4-J4</f>
        <v>599</v>
      </c>
    </row>
    <row r="5" spans="1:12" x14ac:dyDescent="0.2">
      <c r="A5" s="85" t="s">
        <v>36</v>
      </c>
      <c r="B5" s="63">
        <f>B4+1</f>
        <v>202</v>
      </c>
      <c r="C5" s="9">
        <v>341</v>
      </c>
      <c r="D5" s="9">
        <v>241</v>
      </c>
      <c r="E5" s="9">
        <v>19</v>
      </c>
      <c r="F5" s="9">
        <v>8</v>
      </c>
      <c r="G5" s="9">
        <v>14</v>
      </c>
      <c r="H5" s="9">
        <v>10</v>
      </c>
      <c r="I5" s="9">
        <v>28</v>
      </c>
      <c r="J5" s="130">
        <f>StatisticaPrimar!N5</f>
        <v>22</v>
      </c>
      <c r="K5" s="25">
        <f t="shared" si="1"/>
        <v>683</v>
      </c>
      <c r="L5" s="77">
        <f>K5-J5</f>
        <v>661</v>
      </c>
    </row>
    <row r="6" spans="1:12" x14ac:dyDescent="0.2">
      <c r="A6" s="85" t="s">
        <v>37</v>
      </c>
      <c r="B6" s="63">
        <f t="shared" ref="B6:B29" si="2">B5+1</f>
        <v>203</v>
      </c>
      <c r="C6" s="9">
        <v>137</v>
      </c>
      <c r="D6" s="9">
        <v>111</v>
      </c>
      <c r="E6" s="9">
        <v>18</v>
      </c>
      <c r="F6" s="9">
        <v>5</v>
      </c>
      <c r="G6" s="9">
        <v>25</v>
      </c>
      <c r="H6" s="9">
        <v>5</v>
      </c>
      <c r="I6" s="9">
        <v>11</v>
      </c>
      <c r="J6" s="130">
        <f>StatisticaPrimar!N6</f>
        <v>10</v>
      </c>
      <c r="K6" s="25">
        <f t="shared" si="1"/>
        <v>322</v>
      </c>
      <c r="L6" s="77">
        <f>K6-J6</f>
        <v>312</v>
      </c>
    </row>
    <row r="7" spans="1:12" x14ac:dyDescent="0.2">
      <c r="A7" s="85" t="s">
        <v>37</v>
      </c>
      <c r="B7" s="63">
        <f t="shared" si="2"/>
        <v>204</v>
      </c>
      <c r="C7" s="9">
        <v>237</v>
      </c>
      <c r="D7" s="9">
        <v>140</v>
      </c>
      <c r="E7" s="9">
        <v>27</v>
      </c>
      <c r="F7" s="9">
        <v>3</v>
      </c>
      <c r="G7" s="9">
        <v>10</v>
      </c>
      <c r="H7" s="9">
        <v>8</v>
      </c>
      <c r="I7" s="9">
        <v>27</v>
      </c>
      <c r="J7" s="130">
        <f>StatisticaPrimar!N7</f>
        <v>13</v>
      </c>
      <c r="K7" s="25">
        <f t="shared" si="1"/>
        <v>465</v>
      </c>
      <c r="L7" s="77">
        <f t="shared" ref="L7:L30" si="3">K7-J7</f>
        <v>452</v>
      </c>
    </row>
    <row r="8" spans="1:12" x14ac:dyDescent="0.2">
      <c r="A8" s="85" t="s">
        <v>38</v>
      </c>
      <c r="B8" s="63">
        <f t="shared" si="2"/>
        <v>205</v>
      </c>
      <c r="C8" s="9">
        <v>433</v>
      </c>
      <c r="D8" s="9">
        <v>254</v>
      </c>
      <c r="E8" s="9">
        <v>26</v>
      </c>
      <c r="F8" s="9">
        <v>17</v>
      </c>
      <c r="G8" s="9">
        <v>12</v>
      </c>
      <c r="H8" s="9">
        <v>16</v>
      </c>
      <c r="I8" s="9">
        <v>39</v>
      </c>
      <c r="J8" s="130">
        <f>StatisticaPrimar!N8</f>
        <v>24</v>
      </c>
      <c r="K8" s="25">
        <f t="shared" si="1"/>
        <v>821</v>
      </c>
      <c r="L8" s="77">
        <f t="shared" si="3"/>
        <v>797</v>
      </c>
    </row>
    <row r="9" spans="1:12" x14ac:dyDescent="0.2">
      <c r="A9" s="85" t="s">
        <v>86</v>
      </c>
      <c r="B9" s="63">
        <f t="shared" si="2"/>
        <v>206</v>
      </c>
      <c r="C9" s="9">
        <v>465</v>
      </c>
      <c r="D9" s="9">
        <v>168</v>
      </c>
      <c r="E9" s="9">
        <v>16</v>
      </c>
      <c r="F9" s="9">
        <v>4</v>
      </c>
      <c r="G9" s="9">
        <v>23</v>
      </c>
      <c r="H9" s="9">
        <v>13</v>
      </c>
      <c r="I9" s="9">
        <v>23</v>
      </c>
      <c r="J9" s="130">
        <f>StatisticaPrimar!N9</f>
        <v>14</v>
      </c>
      <c r="K9" s="25">
        <f t="shared" si="1"/>
        <v>726</v>
      </c>
      <c r="L9" s="77">
        <f t="shared" si="3"/>
        <v>712</v>
      </c>
    </row>
    <row r="10" spans="1:12" x14ac:dyDescent="0.2">
      <c r="A10" s="85" t="s">
        <v>40</v>
      </c>
      <c r="B10" s="63">
        <f t="shared" si="2"/>
        <v>207</v>
      </c>
      <c r="C10" s="9">
        <v>414</v>
      </c>
      <c r="D10" s="9">
        <v>190</v>
      </c>
      <c r="E10" s="9">
        <v>15</v>
      </c>
      <c r="F10" s="9">
        <v>11</v>
      </c>
      <c r="G10" s="9">
        <v>21</v>
      </c>
      <c r="H10" s="9">
        <v>12</v>
      </c>
      <c r="I10" s="9">
        <v>25</v>
      </c>
      <c r="J10" s="130">
        <f>StatisticaPrimar!N10</f>
        <v>12</v>
      </c>
      <c r="K10" s="25">
        <f t="shared" si="1"/>
        <v>700</v>
      </c>
      <c r="L10" s="77">
        <f t="shared" si="3"/>
        <v>688</v>
      </c>
    </row>
    <row r="11" spans="1:12" x14ac:dyDescent="0.2">
      <c r="A11" s="85" t="s">
        <v>41</v>
      </c>
      <c r="B11" s="63">
        <f t="shared" si="2"/>
        <v>208</v>
      </c>
      <c r="C11" s="9">
        <v>368</v>
      </c>
      <c r="D11" s="9">
        <v>181</v>
      </c>
      <c r="E11" s="9">
        <v>17</v>
      </c>
      <c r="F11" s="9">
        <v>8</v>
      </c>
      <c r="G11" s="9">
        <v>42</v>
      </c>
      <c r="H11" s="9">
        <v>10</v>
      </c>
      <c r="I11" s="9">
        <v>27</v>
      </c>
      <c r="J11" s="130">
        <f>StatisticaPrimar!N11</f>
        <v>18</v>
      </c>
      <c r="K11" s="25">
        <f t="shared" si="1"/>
        <v>671</v>
      </c>
      <c r="L11" s="77">
        <f t="shared" si="3"/>
        <v>653</v>
      </c>
    </row>
    <row r="12" spans="1:12" x14ac:dyDescent="0.2">
      <c r="A12" s="85" t="s">
        <v>42</v>
      </c>
      <c r="B12" s="63">
        <f t="shared" si="2"/>
        <v>209</v>
      </c>
      <c r="C12" s="9">
        <v>424</v>
      </c>
      <c r="D12" s="9">
        <v>213</v>
      </c>
      <c r="E12" s="9">
        <v>22</v>
      </c>
      <c r="F12" s="9">
        <v>5</v>
      </c>
      <c r="G12" s="9">
        <v>20</v>
      </c>
      <c r="H12" s="9">
        <v>13</v>
      </c>
      <c r="I12" s="9">
        <v>33</v>
      </c>
      <c r="J12" s="130">
        <f>StatisticaPrimar!N12</f>
        <v>9</v>
      </c>
      <c r="K12" s="25">
        <f t="shared" si="1"/>
        <v>739</v>
      </c>
      <c r="L12" s="77">
        <f t="shared" si="3"/>
        <v>730</v>
      </c>
    </row>
    <row r="13" spans="1:12" x14ac:dyDescent="0.2">
      <c r="A13" s="85" t="s">
        <v>43</v>
      </c>
      <c r="B13" s="63">
        <f t="shared" si="2"/>
        <v>210</v>
      </c>
      <c r="C13" s="9">
        <v>326</v>
      </c>
      <c r="D13" s="9">
        <v>77</v>
      </c>
      <c r="E13" s="9">
        <v>7</v>
      </c>
      <c r="F13" s="9">
        <v>2</v>
      </c>
      <c r="G13" s="9">
        <v>7</v>
      </c>
      <c r="H13" s="9">
        <v>6</v>
      </c>
      <c r="I13" s="9">
        <v>12</v>
      </c>
      <c r="J13" s="130">
        <f>StatisticaPrimar!N13</f>
        <v>11</v>
      </c>
      <c r="K13" s="25">
        <f t="shared" si="1"/>
        <v>448</v>
      </c>
      <c r="L13" s="77">
        <f t="shared" si="3"/>
        <v>437</v>
      </c>
    </row>
    <row r="14" spans="1:12" x14ac:dyDescent="0.2">
      <c r="A14" s="85" t="s">
        <v>44</v>
      </c>
      <c r="B14" s="63">
        <f t="shared" si="2"/>
        <v>211</v>
      </c>
      <c r="C14" s="9">
        <v>379</v>
      </c>
      <c r="D14" s="9">
        <v>171</v>
      </c>
      <c r="E14" s="9">
        <v>16</v>
      </c>
      <c r="F14" s="9">
        <v>5</v>
      </c>
      <c r="G14" s="9">
        <v>8</v>
      </c>
      <c r="H14" s="9">
        <v>17</v>
      </c>
      <c r="I14" s="9">
        <v>21</v>
      </c>
      <c r="J14" s="130">
        <f>StatisticaPrimar!N14</f>
        <v>13</v>
      </c>
      <c r="K14" s="25">
        <f t="shared" si="1"/>
        <v>630</v>
      </c>
      <c r="L14" s="77">
        <f t="shared" si="3"/>
        <v>617</v>
      </c>
    </row>
    <row r="15" spans="1:12" x14ac:dyDescent="0.2">
      <c r="A15" s="85" t="s">
        <v>45</v>
      </c>
      <c r="B15" s="63">
        <f t="shared" si="2"/>
        <v>212</v>
      </c>
      <c r="C15" s="9">
        <v>332</v>
      </c>
      <c r="D15" s="9">
        <v>180</v>
      </c>
      <c r="E15" s="9">
        <v>17</v>
      </c>
      <c r="F15" s="9">
        <v>3</v>
      </c>
      <c r="G15" s="9">
        <v>17</v>
      </c>
      <c r="H15" s="9">
        <v>11</v>
      </c>
      <c r="I15" s="9">
        <v>17</v>
      </c>
      <c r="J15" s="130">
        <f>StatisticaPrimar!N15</f>
        <v>15</v>
      </c>
      <c r="K15" s="25">
        <f t="shared" si="1"/>
        <v>592</v>
      </c>
      <c r="L15" s="77">
        <f t="shared" si="3"/>
        <v>577</v>
      </c>
    </row>
    <row r="16" spans="1:12" x14ac:dyDescent="0.2">
      <c r="A16" s="85" t="s">
        <v>46</v>
      </c>
      <c r="B16" s="63">
        <f t="shared" si="2"/>
        <v>213</v>
      </c>
      <c r="C16" s="9">
        <v>448</v>
      </c>
      <c r="D16" s="9">
        <v>178</v>
      </c>
      <c r="E16" s="9">
        <v>16</v>
      </c>
      <c r="F16" s="9">
        <v>6</v>
      </c>
      <c r="G16" s="9">
        <v>7</v>
      </c>
      <c r="H16" s="9">
        <v>10</v>
      </c>
      <c r="I16" s="9">
        <v>26</v>
      </c>
      <c r="J16" s="130">
        <f>StatisticaPrimar!N16</f>
        <v>9</v>
      </c>
      <c r="K16" s="25">
        <f t="shared" si="1"/>
        <v>700</v>
      </c>
      <c r="L16" s="77">
        <f t="shared" si="3"/>
        <v>691</v>
      </c>
    </row>
    <row r="17" spans="1:13" x14ac:dyDescent="0.2">
      <c r="A17" s="85" t="s">
        <v>47</v>
      </c>
      <c r="B17" s="63">
        <f t="shared" si="2"/>
        <v>214</v>
      </c>
      <c r="C17" s="9">
        <v>417</v>
      </c>
      <c r="D17" s="9">
        <v>162</v>
      </c>
      <c r="E17" s="9">
        <v>13</v>
      </c>
      <c r="F17" s="9">
        <v>6</v>
      </c>
      <c r="G17" s="9">
        <v>15</v>
      </c>
      <c r="H17" s="9">
        <v>14</v>
      </c>
      <c r="I17" s="9">
        <v>13</v>
      </c>
      <c r="J17" s="130">
        <f>StatisticaPrimar!N17</f>
        <v>10</v>
      </c>
      <c r="K17" s="25">
        <f t="shared" si="1"/>
        <v>650</v>
      </c>
      <c r="L17" s="77">
        <f t="shared" si="3"/>
        <v>640</v>
      </c>
    </row>
    <row r="18" spans="1:13" x14ac:dyDescent="0.2">
      <c r="A18" s="85" t="s">
        <v>47</v>
      </c>
      <c r="B18" s="63">
        <f t="shared" si="2"/>
        <v>215</v>
      </c>
      <c r="C18" s="8">
        <v>477</v>
      </c>
      <c r="D18" s="8">
        <v>143</v>
      </c>
      <c r="E18" s="8">
        <v>23</v>
      </c>
      <c r="F18" s="8">
        <v>7</v>
      </c>
      <c r="G18" s="8">
        <v>9</v>
      </c>
      <c r="H18" s="8">
        <v>19</v>
      </c>
      <c r="I18" s="8">
        <v>17</v>
      </c>
      <c r="J18" s="130">
        <f>StatisticaPrimar!N18</f>
        <v>4</v>
      </c>
      <c r="K18" s="25">
        <f t="shared" si="1"/>
        <v>699</v>
      </c>
      <c r="L18" s="77">
        <f t="shared" si="3"/>
        <v>695</v>
      </c>
    </row>
    <row r="19" spans="1:13" x14ac:dyDescent="0.2">
      <c r="A19" s="85" t="s">
        <v>48</v>
      </c>
      <c r="B19" s="63">
        <f t="shared" si="2"/>
        <v>216</v>
      </c>
      <c r="C19" s="9">
        <v>299</v>
      </c>
      <c r="D19" s="9">
        <v>114</v>
      </c>
      <c r="E19" s="9">
        <v>13</v>
      </c>
      <c r="F19" s="9">
        <v>2</v>
      </c>
      <c r="G19" s="9">
        <v>5</v>
      </c>
      <c r="H19" s="9">
        <v>6</v>
      </c>
      <c r="I19" s="9">
        <v>23</v>
      </c>
      <c r="J19" s="130">
        <f>StatisticaPrimar!N19</f>
        <v>9</v>
      </c>
      <c r="K19" s="25">
        <f t="shared" si="1"/>
        <v>471</v>
      </c>
      <c r="L19" s="77">
        <f t="shared" si="3"/>
        <v>462</v>
      </c>
    </row>
    <row r="20" spans="1:13" x14ac:dyDescent="0.2">
      <c r="A20" s="85" t="s">
        <v>48</v>
      </c>
      <c r="B20" s="63">
        <f t="shared" si="2"/>
        <v>217</v>
      </c>
      <c r="C20" s="9">
        <v>362</v>
      </c>
      <c r="D20" s="9">
        <v>110</v>
      </c>
      <c r="E20" s="9">
        <v>10</v>
      </c>
      <c r="F20" s="9">
        <v>5</v>
      </c>
      <c r="G20" s="9">
        <v>4</v>
      </c>
      <c r="H20" s="9">
        <v>5</v>
      </c>
      <c r="I20" s="9">
        <v>18</v>
      </c>
      <c r="J20" s="130">
        <f>StatisticaPrimar!N20</f>
        <v>8</v>
      </c>
      <c r="K20" s="25">
        <f t="shared" si="1"/>
        <v>522</v>
      </c>
      <c r="L20" s="77">
        <f t="shared" si="3"/>
        <v>514</v>
      </c>
    </row>
    <row r="21" spans="1:13" x14ac:dyDescent="0.2">
      <c r="A21" s="85" t="s">
        <v>48</v>
      </c>
      <c r="B21" s="63">
        <f t="shared" si="2"/>
        <v>218</v>
      </c>
      <c r="C21" s="9">
        <v>402</v>
      </c>
      <c r="D21" s="9">
        <v>144</v>
      </c>
      <c r="E21" s="9">
        <v>14</v>
      </c>
      <c r="F21" s="9">
        <v>3</v>
      </c>
      <c r="G21" s="9">
        <v>15</v>
      </c>
      <c r="H21" s="9">
        <v>12</v>
      </c>
      <c r="I21" s="9">
        <v>33</v>
      </c>
      <c r="J21" s="130">
        <f>StatisticaPrimar!N21</f>
        <v>13</v>
      </c>
      <c r="K21" s="25">
        <f t="shared" si="1"/>
        <v>636</v>
      </c>
      <c r="L21" s="77">
        <f t="shared" si="3"/>
        <v>623</v>
      </c>
    </row>
    <row r="22" spans="1:13" x14ac:dyDescent="0.2">
      <c r="A22" s="85" t="s">
        <v>49</v>
      </c>
      <c r="B22" s="63">
        <f t="shared" si="2"/>
        <v>219</v>
      </c>
      <c r="C22" s="1">
        <v>379</v>
      </c>
      <c r="D22" s="1">
        <v>117</v>
      </c>
      <c r="E22" s="1">
        <v>12</v>
      </c>
      <c r="F22" s="1">
        <v>4</v>
      </c>
      <c r="G22" s="1">
        <v>7</v>
      </c>
      <c r="H22" s="1">
        <v>8</v>
      </c>
      <c r="I22" s="1">
        <v>23</v>
      </c>
      <c r="J22" s="130">
        <f>StatisticaPrimar!N22</f>
        <v>12</v>
      </c>
      <c r="K22" s="25">
        <f t="shared" si="1"/>
        <v>562</v>
      </c>
      <c r="L22" s="77">
        <f t="shared" si="3"/>
        <v>550</v>
      </c>
    </row>
    <row r="23" spans="1:13" x14ac:dyDescent="0.2">
      <c r="A23" s="85" t="s">
        <v>50</v>
      </c>
      <c r="B23" s="63">
        <f t="shared" si="2"/>
        <v>220</v>
      </c>
      <c r="C23" s="9">
        <v>423</v>
      </c>
      <c r="D23" s="9">
        <v>112</v>
      </c>
      <c r="E23" s="9">
        <v>13</v>
      </c>
      <c r="F23" s="9">
        <v>6</v>
      </c>
      <c r="G23" s="9">
        <v>13</v>
      </c>
      <c r="H23" s="9">
        <v>3</v>
      </c>
      <c r="I23" s="9">
        <v>23</v>
      </c>
      <c r="J23" s="130">
        <f>StatisticaPrimar!N23</f>
        <v>10</v>
      </c>
      <c r="K23" s="25">
        <f t="shared" si="1"/>
        <v>603</v>
      </c>
      <c r="L23" s="77">
        <f t="shared" si="3"/>
        <v>593</v>
      </c>
    </row>
    <row r="24" spans="1:13" x14ac:dyDescent="0.2">
      <c r="A24" s="85" t="s">
        <v>51</v>
      </c>
      <c r="B24" s="63">
        <f t="shared" si="2"/>
        <v>221</v>
      </c>
      <c r="C24" s="9">
        <v>447</v>
      </c>
      <c r="D24" s="9">
        <v>112</v>
      </c>
      <c r="E24" s="9">
        <v>14</v>
      </c>
      <c r="F24" s="9">
        <v>4</v>
      </c>
      <c r="G24" s="9">
        <v>8</v>
      </c>
      <c r="H24" s="9">
        <v>10</v>
      </c>
      <c r="I24" s="9">
        <v>21</v>
      </c>
      <c r="J24" s="130">
        <f>StatisticaPrimar!N24</f>
        <v>8</v>
      </c>
      <c r="K24" s="25">
        <f t="shared" si="1"/>
        <v>624</v>
      </c>
      <c r="L24" s="77">
        <f t="shared" si="3"/>
        <v>616</v>
      </c>
    </row>
    <row r="25" spans="1:13" x14ac:dyDescent="0.2">
      <c r="A25" s="85" t="s">
        <v>52</v>
      </c>
      <c r="B25" s="63">
        <f t="shared" si="2"/>
        <v>222</v>
      </c>
      <c r="C25" s="9">
        <v>340</v>
      </c>
      <c r="D25" s="9">
        <v>90</v>
      </c>
      <c r="E25" s="9">
        <v>37</v>
      </c>
      <c r="F25" s="9">
        <v>1</v>
      </c>
      <c r="G25" s="9">
        <v>15</v>
      </c>
      <c r="H25" s="9">
        <v>2</v>
      </c>
      <c r="I25" s="9">
        <v>5</v>
      </c>
      <c r="J25" s="130">
        <f>StatisticaPrimar!N25</f>
        <v>15</v>
      </c>
      <c r="K25" s="25">
        <f t="shared" si="1"/>
        <v>505</v>
      </c>
      <c r="L25" s="77">
        <f t="shared" si="3"/>
        <v>490</v>
      </c>
    </row>
    <row r="26" spans="1:13" x14ac:dyDescent="0.2">
      <c r="A26" s="85" t="s">
        <v>52</v>
      </c>
      <c r="B26" s="63">
        <f t="shared" si="2"/>
        <v>223</v>
      </c>
      <c r="C26" s="9">
        <v>329</v>
      </c>
      <c r="D26" s="9">
        <v>87</v>
      </c>
      <c r="E26" s="9">
        <v>52</v>
      </c>
      <c r="F26" s="9">
        <v>5</v>
      </c>
      <c r="G26" s="9">
        <v>20</v>
      </c>
      <c r="H26" s="9">
        <v>6</v>
      </c>
      <c r="I26" s="9">
        <v>6</v>
      </c>
      <c r="J26" s="130">
        <f>StatisticaPrimar!N26</f>
        <v>10</v>
      </c>
      <c r="K26" s="25">
        <f t="shared" si="1"/>
        <v>515</v>
      </c>
      <c r="L26" s="77">
        <f t="shared" si="3"/>
        <v>505</v>
      </c>
    </row>
    <row r="27" spans="1:13" x14ac:dyDescent="0.2">
      <c r="A27" s="85" t="s">
        <v>53</v>
      </c>
      <c r="B27" s="63">
        <f t="shared" si="2"/>
        <v>224</v>
      </c>
      <c r="C27" s="27">
        <v>418</v>
      </c>
      <c r="D27" s="27">
        <v>122</v>
      </c>
      <c r="E27" s="27">
        <v>15</v>
      </c>
      <c r="F27" s="27">
        <v>11</v>
      </c>
      <c r="G27" s="27">
        <v>22</v>
      </c>
      <c r="H27" s="27">
        <v>3</v>
      </c>
      <c r="I27" s="27">
        <v>26</v>
      </c>
      <c r="J27" s="130">
        <f>StatisticaPrimar!N27</f>
        <v>31</v>
      </c>
      <c r="K27" s="25">
        <f t="shared" si="1"/>
        <v>648</v>
      </c>
      <c r="L27" s="77">
        <f t="shared" si="3"/>
        <v>617</v>
      </c>
    </row>
    <row r="28" spans="1:13" x14ac:dyDescent="0.2">
      <c r="A28" s="85" t="s">
        <v>54</v>
      </c>
      <c r="B28" s="63">
        <f t="shared" si="2"/>
        <v>225</v>
      </c>
      <c r="C28" s="9">
        <v>184</v>
      </c>
      <c r="D28" s="9">
        <v>70</v>
      </c>
      <c r="E28" s="9">
        <v>3</v>
      </c>
      <c r="F28" s="9">
        <v>1</v>
      </c>
      <c r="G28" s="9">
        <v>4</v>
      </c>
      <c r="H28" s="9">
        <v>3</v>
      </c>
      <c r="I28" s="9">
        <v>2</v>
      </c>
      <c r="J28" s="130">
        <f>StatisticaPrimar!N28</f>
        <v>18</v>
      </c>
      <c r="K28" s="25">
        <f t="shared" si="1"/>
        <v>285</v>
      </c>
      <c r="L28" s="77">
        <f t="shared" si="3"/>
        <v>267</v>
      </c>
    </row>
    <row r="29" spans="1:13" ht="13.5" thickBot="1" x14ac:dyDescent="0.25">
      <c r="A29" s="85" t="s">
        <v>87</v>
      </c>
      <c r="B29" s="63">
        <f t="shared" si="2"/>
        <v>226</v>
      </c>
      <c r="C29" s="9">
        <v>36</v>
      </c>
      <c r="D29" s="9">
        <v>19</v>
      </c>
      <c r="E29" s="9">
        <v>6</v>
      </c>
      <c r="F29" s="9">
        <v>0</v>
      </c>
      <c r="G29" s="9">
        <v>20</v>
      </c>
      <c r="H29" s="9">
        <v>2</v>
      </c>
      <c r="I29" s="9">
        <v>1</v>
      </c>
      <c r="J29" s="130">
        <f>StatisticaPrimar!N29</f>
        <v>10</v>
      </c>
      <c r="K29" s="25">
        <f t="shared" si="1"/>
        <v>94</v>
      </c>
      <c r="L29" s="77">
        <f t="shared" si="3"/>
        <v>84</v>
      </c>
    </row>
    <row r="30" spans="1:13" ht="13.5" thickBot="1" x14ac:dyDescent="0.25">
      <c r="A30" s="86"/>
      <c r="B30" s="78"/>
      <c r="C30" s="79" t="str">
        <f t="shared" ref="C30:I30" si="4">C1</f>
        <v>Morar Costan</v>
      </c>
      <c r="D30" s="79" t="str">
        <f t="shared" si="4"/>
        <v>Aurelian Mureșan</v>
      </c>
      <c r="E30" s="79" t="str">
        <f t="shared" si="4"/>
        <v>Vicențiu Știr</v>
      </c>
      <c r="F30" s="79" t="str">
        <f t="shared" si="4"/>
        <v>Călin Morar</v>
      </c>
      <c r="G30" s="79" t="str">
        <f t="shared" si="4"/>
        <v>Traian Mureșan</v>
      </c>
      <c r="H30" s="79" t="str">
        <f t="shared" si="4"/>
        <v>Sebastian Lazin</v>
      </c>
      <c r="I30" s="79" t="str">
        <f t="shared" si="4"/>
        <v>Corneliu Niste</v>
      </c>
      <c r="J30" s="80">
        <f>SUM(J4:J29)</f>
        <v>336</v>
      </c>
      <c r="K30" s="81">
        <f>SUM(K4:K29)</f>
        <v>14918</v>
      </c>
      <c r="L30" s="82">
        <f t="shared" si="3"/>
        <v>14582</v>
      </c>
    </row>
    <row r="31" spans="1:13" ht="13.5" thickBot="1" x14ac:dyDescent="0.25">
      <c r="B31" s="71">
        <f>SUM(C31:I31)</f>
        <v>14582</v>
      </c>
      <c r="C31" s="72">
        <f t="shared" ref="C31:I31" si="5">SUM(C4:C29)</f>
        <v>9066</v>
      </c>
      <c r="D31" s="72">
        <f t="shared" si="5"/>
        <v>3713</v>
      </c>
      <c r="E31" s="72">
        <f t="shared" si="5"/>
        <v>453</v>
      </c>
      <c r="F31" s="72">
        <f t="shared" si="5"/>
        <v>140</v>
      </c>
      <c r="G31" s="72">
        <f t="shared" si="5"/>
        <v>433</v>
      </c>
      <c r="H31" s="72">
        <f t="shared" si="5"/>
        <v>231</v>
      </c>
      <c r="I31" s="72">
        <f t="shared" si="5"/>
        <v>546</v>
      </c>
      <c r="J31" s="88">
        <f>SUM(C31:I31)</f>
        <v>14582</v>
      </c>
      <c r="K31" s="73">
        <f>TotalVoturi-VoturiAnulate</f>
        <v>14582</v>
      </c>
      <c r="L31" s="74"/>
      <c r="M31" s="28"/>
    </row>
    <row r="32" spans="1:13" ht="15" x14ac:dyDescent="0.25">
      <c r="B32" s="20" t="s">
        <v>12</v>
      </c>
      <c r="C32" s="20">
        <f t="shared" ref="C32:I32" si="6">RANK(C31,$C31:$I31,0)</f>
        <v>1</v>
      </c>
      <c r="D32" s="20">
        <f t="shared" si="6"/>
        <v>2</v>
      </c>
      <c r="E32" s="20">
        <f t="shared" si="6"/>
        <v>4</v>
      </c>
      <c r="F32" s="20">
        <f t="shared" si="6"/>
        <v>7</v>
      </c>
      <c r="G32" s="20">
        <f t="shared" si="6"/>
        <v>5</v>
      </c>
      <c r="H32" s="20">
        <f t="shared" si="6"/>
        <v>6</v>
      </c>
      <c r="I32" s="20">
        <f t="shared" si="6"/>
        <v>3</v>
      </c>
      <c r="L32" s="12"/>
    </row>
    <row r="34" spans="3:8" x14ac:dyDescent="0.2">
      <c r="C34" s="177" t="s">
        <v>81</v>
      </c>
      <c r="D34" s="177"/>
      <c r="E34" s="92">
        <f>TotalVoturi-VoturiAnulate</f>
        <v>14582</v>
      </c>
      <c r="F34" s="178" t="s">
        <v>17</v>
      </c>
      <c r="G34" s="178"/>
      <c r="H34" s="93">
        <f>VVEPr/2 + 1</f>
        <v>7292</v>
      </c>
    </row>
  </sheetData>
  <mergeCells count="2">
    <mergeCell ref="C34:D34"/>
    <mergeCell ref="F34:G34"/>
  </mergeCells>
  <phoneticPr fontId="5" type="noConversion"/>
  <conditionalFormatting sqref="C31:I31">
    <cfRule type="cellIs" dxfId="0" priority="1" stopIfTrue="1" operator="greaterThan">
      <formula>$E$34+1</formula>
    </cfRule>
  </conditionalFormatting>
  <pageMargins left="0.35433070866141736" right="0.35433070866141736" top="0.78740157480314965" bottom="0.39370078740157483" header="0.31496062992125984" footer="0.51181102362204722"/>
  <pageSetup paperSize="9" fitToHeight="0" orientation="landscape" r:id="rId1"/>
  <headerFooter alignWithMargins="0">
    <oddHeader>&amp;CAlegeri primar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workbookViewId="0">
      <pane ySplit="3" topLeftCell="A4" activePane="bottomLeft" state="frozen"/>
      <selection activeCell="O1" sqref="O1:Q65536"/>
      <selection pane="bottomLeft" activeCell="O4" sqref="O4"/>
    </sheetView>
  </sheetViews>
  <sheetFormatPr defaultColWidth="14.7109375" defaultRowHeight="12.75" x14ac:dyDescent="0.2"/>
  <cols>
    <col min="1" max="1" width="13.5703125" customWidth="1"/>
    <col min="2" max="2" width="6.7109375" bestFit="1" customWidth="1"/>
    <col min="3" max="3" width="9.140625" customWidth="1"/>
    <col min="4" max="4" width="12" bestFit="1" customWidth="1"/>
    <col min="5" max="5" width="10" customWidth="1"/>
    <col min="6" max="6" width="8.5703125" customWidth="1"/>
    <col min="7" max="7" width="7.28515625" bestFit="1" customWidth="1"/>
    <col min="8" max="8" width="6.140625" bestFit="1" customWidth="1"/>
    <col min="9" max="10" width="11.28515625" customWidth="1"/>
    <col min="11" max="11" width="12.85546875" bestFit="1" customWidth="1"/>
    <col min="12" max="12" width="7.28515625" bestFit="1" customWidth="1"/>
    <col min="13" max="13" width="9.85546875" customWidth="1"/>
    <col min="14" max="14" width="7" bestFit="1" customWidth="1"/>
    <col min="15" max="15" width="6.85546875" customWidth="1"/>
    <col min="16" max="16" width="7.28515625" hidden="1" customWidth="1"/>
    <col min="17" max="17" width="7.140625" hidden="1" customWidth="1"/>
    <col min="18" max="18" width="7.42578125" hidden="1" customWidth="1"/>
    <col min="19" max="19" width="6.7109375" customWidth="1"/>
  </cols>
  <sheetData>
    <row r="1" spans="1:19" ht="13.5" thickBot="1" x14ac:dyDescent="0.25">
      <c r="A1" s="84"/>
      <c r="B1" s="59"/>
      <c r="C1" s="174" t="s">
        <v>61</v>
      </c>
      <c r="D1" s="31" t="s">
        <v>57</v>
      </c>
      <c r="E1" s="31" t="s">
        <v>58</v>
      </c>
      <c r="F1" s="31" t="s">
        <v>59</v>
      </c>
      <c r="G1" s="31" t="s">
        <v>60</v>
      </c>
      <c r="H1" s="174" t="s">
        <v>66</v>
      </c>
      <c r="I1" s="32" t="s">
        <v>62</v>
      </c>
      <c r="J1" s="32" t="s">
        <v>63</v>
      </c>
      <c r="K1" s="32" t="s">
        <v>64</v>
      </c>
      <c r="L1" s="32" t="s">
        <v>65</v>
      </c>
      <c r="M1" s="33" t="s">
        <v>67</v>
      </c>
      <c r="N1" s="34" t="s">
        <v>68</v>
      </c>
      <c r="O1" s="148" t="s">
        <v>69</v>
      </c>
      <c r="P1" s="98" t="s">
        <v>69</v>
      </c>
      <c r="Q1" s="98" t="s">
        <v>70</v>
      </c>
      <c r="R1" s="61" t="s">
        <v>75</v>
      </c>
      <c r="S1" s="149" t="s">
        <v>70</v>
      </c>
    </row>
    <row r="2" spans="1:19" x14ac:dyDescent="0.2">
      <c r="A2" s="85"/>
      <c r="B2" s="62"/>
      <c r="C2" s="172" t="s">
        <v>9</v>
      </c>
      <c r="D2" s="152" t="s">
        <v>26</v>
      </c>
      <c r="E2" s="153" t="s">
        <v>27</v>
      </c>
      <c r="F2" s="154" t="s">
        <v>27</v>
      </c>
      <c r="G2" s="10" t="s">
        <v>28</v>
      </c>
      <c r="H2" s="172" t="s">
        <v>9</v>
      </c>
      <c r="I2" s="10" t="s">
        <v>26</v>
      </c>
      <c r="J2" s="10" t="s">
        <v>27</v>
      </c>
      <c r="K2" s="10" t="s">
        <v>27</v>
      </c>
      <c r="L2" s="10" t="s">
        <v>28</v>
      </c>
      <c r="M2" s="50" t="s">
        <v>22</v>
      </c>
      <c r="N2" s="48" t="s">
        <v>31</v>
      </c>
      <c r="O2" s="150" t="s">
        <v>88</v>
      </c>
      <c r="P2" s="99" t="s">
        <v>71</v>
      </c>
      <c r="Q2" s="99" t="s">
        <v>76</v>
      </c>
      <c r="R2" s="95"/>
      <c r="S2" s="179" t="s">
        <v>74</v>
      </c>
    </row>
    <row r="3" spans="1:19" ht="13.5" thickBot="1" x14ac:dyDescent="0.25">
      <c r="A3" s="86" t="s">
        <v>34</v>
      </c>
      <c r="B3" s="103" t="s">
        <v>6</v>
      </c>
      <c r="C3" s="173" t="s">
        <v>29</v>
      </c>
      <c r="D3" s="155" t="s">
        <v>24</v>
      </c>
      <c r="E3" s="156" t="s">
        <v>91</v>
      </c>
      <c r="F3" s="157" t="s">
        <v>92</v>
      </c>
      <c r="G3" s="11" t="s">
        <v>78</v>
      </c>
      <c r="H3" s="173" t="s">
        <v>30</v>
      </c>
      <c r="I3" s="11" t="s">
        <v>24</v>
      </c>
      <c r="J3" s="11" t="s">
        <v>56</v>
      </c>
      <c r="K3" s="11" t="s">
        <v>25</v>
      </c>
      <c r="L3" s="11" t="s">
        <v>79</v>
      </c>
      <c r="M3" s="51" t="s">
        <v>18</v>
      </c>
      <c r="N3" s="49" t="s">
        <v>19</v>
      </c>
      <c r="O3" s="69"/>
      <c r="P3" s="54" t="s">
        <v>72</v>
      </c>
      <c r="Q3" s="87" t="s">
        <v>74</v>
      </c>
      <c r="R3" s="86"/>
      <c r="S3" s="180"/>
    </row>
    <row r="4" spans="1:19" x14ac:dyDescent="0.2">
      <c r="A4" s="84" t="s">
        <v>35</v>
      </c>
      <c r="B4" s="104">
        <v>201</v>
      </c>
      <c r="C4" s="171">
        <f t="shared" ref="C4:C29" si="0">SUM(D4:G4)</f>
        <v>1262</v>
      </c>
      <c r="D4" s="30">
        <f>StatisticaPrimar!D4</f>
        <v>1247</v>
      </c>
      <c r="E4" s="30">
        <f>StatisticaPrimar!E4</f>
        <v>7</v>
      </c>
      <c r="F4" s="30">
        <f>StatisticaPrimar!F4</f>
        <v>7</v>
      </c>
      <c r="G4" s="30">
        <f>StatisticaPrimar!G4</f>
        <v>1</v>
      </c>
      <c r="H4" s="171">
        <f t="shared" ref="H4:H17" si="1">SUM(I4:L4)</f>
        <v>607</v>
      </c>
      <c r="I4" s="30">
        <v>599</v>
      </c>
      <c r="J4" s="30">
        <v>0</v>
      </c>
      <c r="K4" s="30">
        <v>7</v>
      </c>
      <c r="L4" s="30">
        <v>1</v>
      </c>
      <c r="M4" s="52">
        <f t="shared" ref="M4:M17" si="2">H4-N4</f>
        <v>587</v>
      </c>
      <c r="N4" s="100">
        <v>20</v>
      </c>
      <c r="O4" s="62">
        <f>StatisticaPrimar!O4</f>
        <v>1373</v>
      </c>
      <c r="P4" s="95"/>
      <c r="Q4" s="95"/>
      <c r="R4" s="95">
        <f t="shared" ref="R4:R27" si="3">P4-Q4</f>
        <v>0</v>
      </c>
      <c r="S4" s="95">
        <f t="shared" ref="S4:S13" si="4">O4-(M4+N4)</f>
        <v>766</v>
      </c>
    </row>
    <row r="5" spans="1:19" x14ac:dyDescent="0.2">
      <c r="A5" s="85" t="s">
        <v>36</v>
      </c>
      <c r="B5" s="104">
        <f t="shared" ref="B5:B29" si="5">B4+1</f>
        <v>202</v>
      </c>
      <c r="C5" s="171">
        <f t="shared" si="0"/>
        <v>1451</v>
      </c>
      <c r="D5" s="30">
        <f>StatisticaPrimar!D5</f>
        <v>1437</v>
      </c>
      <c r="E5" s="30">
        <f>StatisticaPrimar!E5</f>
        <v>1</v>
      </c>
      <c r="F5" s="30">
        <f>StatisticaPrimar!F5</f>
        <v>13</v>
      </c>
      <c r="G5" s="30">
        <f>StatisticaPrimar!G5</f>
        <v>0</v>
      </c>
      <c r="H5" s="175">
        <f t="shared" si="1"/>
        <v>683</v>
      </c>
      <c r="I5" s="1">
        <v>670</v>
      </c>
      <c r="J5" s="1">
        <v>0</v>
      </c>
      <c r="K5" s="1">
        <v>13</v>
      </c>
      <c r="L5" s="1">
        <v>0</v>
      </c>
      <c r="M5" s="52">
        <f t="shared" si="2"/>
        <v>657</v>
      </c>
      <c r="N5" s="101">
        <v>26</v>
      </c>
      <c r="O5" s="62">
        <f>StatisticaPrimar!O5</f>
        <v>1550</v>
      </c>
      <c r="P5" s="95"/>
      <c r="Q5" s="95"/>
      <c r="R5" s="95">
        <f t="shared" si="3"/>
        <v>0</v>
      </c>
      <c r="S5" s="95">
        <f t="shared" si="4"/>
        <v>867</v>
      </c>
    </row>
    <row r="6" spans="1:19" x14ac:dyDescent="0.2">
      <c r="A6" s="85" t="s">
        <v>37</v>
      </c>
      <c r="B6" s="104">
        <f t="shared" si="5"/>
        <v>203</v>
      </c>
      <c r="C6" s="171">
        <f t="shared" si="0"/>
        <v>893</v>
      </c>
      <c r="D6" s="30">
        <f>StatisticaPrimar!D6</f>
        <v>841</v>
      </c>
      <c r="E6" s="30">
        <f>StatisticaPrimar!E6</f>
        <v>2</v>
      </c>
      <c r="F6" s="30">
        <f>StatisticaPrimar!F6</f>
        <v>7</v>
      </c>
      <c r="G6" s="30">
        <f>StatisticaPrimar!G6</f>
        <v>43</v>
      </c>
      <c r="H6" s="175">
        <f t="shared" si="1"/>
        <v>322</v>
      </c>
      <c r="I6" s="1">
        <v>273</v>
      </c>
      <c r="J6" s="1">
        <v>0</v>
      </c>
      <c r="K6" s="1">
        <v>7</v>
      </c>
      <c r="L6" s="1">
        <v>42</v>
      </c>
      <c r="M6" s="52">
        <f t="shared" si="2"/>
        <v>307</v>
      </c>
      <c r="N6" s="101">
        <v>15</v>
      </c>
      <c r="O6" s="62">
        <f>StatisticaPrimar!O6</f>
        <v>950</v>
      </c>
      <c r="P6" s="95"/>
      <c r="Q6" s="95"/>
      <c r="R6" s="95">
        <f t="shared" si="3"/>
        <v>0</v>
      </c>
      <c r="S6" s="95">
        <f t="shared" si="4"/>
        <v>628</v>
      </c>
    </row>
    <row r="7" spans="1:19" x14ac:dyDescent="0.2">
      <c r="A7" s="85" t="s">
        <v>38</v>
      </c>
      <c r="B7" s="104">
        <f t="shared" si="5"/>
        <v>204</v>
      </c>
      <c r="C7" s="171">
        <f t="shared" si="0"/>
        <v>1005</v>
      </c>
      <c r="D7" s="30">
        <f>StatisticaPrimar!D7</f>
        <v>992</v>
      </c>
      <c r="E7" s="30">
        <f>StatisticaPrimar!E7</f>
        <v>6</v>
      </c>
      <c r="F7" s="30">
        <f>StatisticaPrimar!F7</f>
        <v>5</v>
      </c>
      <c r="G7" s="30">
        <f>StatisticaPrimar!G7</f>
        <v>2</v>
      </c>
      <c r="H7" s="175">
        <f t="shared" si="1"/>
        <v>465</v>
      </c>
      <c r="I7" s="1">
        <v>458</v>
      </c>
      <c r="J7" s="1">
        <v>0</v>
      </c>
      <c r="K7" s="1">
        <v>5</v>
      </c>
      <c r="L7" s="1">
        <v>2</v>
      </c>
      <c r="M7" s="52">
        <f t="shared" si="2"/>
        <v>457</v>
      </c>
      <c r="N7" s="101">
        <v>8</v>
      </c>
      <c r="O7" s="62">
        <f>StatisticaPrimar!O7</f>
        <v>1102</v>
      </c>
      <c r="P7" s="95">
        <v>2000</v>
      </c>
      <c r="Q7" s="95">
        <v>1144</v>
      </c>
      <c r="R7" s="95">
        <f t="shared" si="3"/>
        <v>856</v>
      </c>
      <c r="S7" s="95">
        <f t="shared" si="4"/>
        <v>637</v>
      </c>
    </row>
    <row r="8" spans="1:19" x14ac:dyDescent="0.2">
      <c r="A8" s="85" t="s">
        <v>39</v>
      </c>
      <c r="B8" s="104">
        <f t="shared" si="5"/>
        <v>205</v>
      </c>
      <c r="C8" s="171">
        <f t="shared" si="0"/>
        <v>1605</v>
      </c>
      <c r="D8" s="30">
        <f>StatisticaPrimar!D8</f>
        <v>1590</v>
      </c>
      <c r="E8" s="30">
        <f>StatisticaPrimar!E8</f>
        <v>2</v>
      </c>
      <c r="F8" s="30">
        <f>StatisticaPrimar!F8</f>
        <v>11</v>
      </c>
      <c r="G8" s="30">
        <f>StatisticaPrimar!G8</f>
        <v>2</v>
      </c>
      <c r="H8" s="175">
        <f t="shared" si="1"/>
        <v>821</v>
      </c>
      <c r="I8" s="1">
        <v>808</v>
      </c>
      <c r="J8" s="1">
        <v>0</v>
      </c>
      <c r="K8" s="1">
        <v>11</v>
      </c>
      <c r="L8" s="1">
        <v>2</v>
      </c>
      <c r="M8" s="52">
        <f t="shared" si="2"/>
        <v>800</v>
      </c>
      <c r="N8" s="101">
        <v>21</v>
      </c>
      <c r="O8" s="62">
        <f>StatisticaPrimar!O8</f>
        <v>1820</v>
      </c>
      <c r="P8" s="95"/>
      <c r="Q8" s="95"/>
      <c r="R8" s="95">
        <f t="shared" si="3"/>
        <v>0</v>
      </c>
      <c r="S8" s="95">
        <f t="shared" si="4"/>
        <v>999</v>
      </c>
    </row>
    <row r="9" spans="1:19" x14ac:dyDescent="0.2">
      <c r="A9" s="85" t="s">
        <v>40</v>
      </c>
      <c r="B9" s="104">
        <f t="shared" si="5"/>
        <v>206</v>
      </c>
      <c r="C9" s="171">
        <f t="shared" si="0"/>
        <v>1577</v>
      </c>
      <c r="D9" s="30">
        <f>StatisticaPrimar!D9</f>
        <v>1563</v>
      </c>
      <c r="E9" s="30">
        <f>StatisticaPrimar!E9</f>
        <v>1</v>
      </c>
      <c r="F9" s="30">
        <f>StatisticaPrimar!F9</f>
        <v>10</v>
      </c>
      <c r="G9" s="30">
        <f>StatisticaPrimar!G9</f>
        <v>3</v>
      </c>
      <c r="H9" s="175">
        <f t="shared" si="1"/>
        <v>726</v>
      </c>
      <c r="I9" s="1">
        <v>713</v>
      </c>
      <c r="J9" s="1">
        <v>0</v>
      </c>
      <c r="K9" s="1">
        <v>10</v>
      </c>
      <c r="L9" s="1">
        <v>3</v>
      </c>
      <c r="M9" s="52">
        <f t="shared" si="2"/>
        <v>701</v>
      </c>
      <c r="N9" s="101">
        <v>25</v>
      </c>
      <c r="O9" s="62">
        <f>StatisticaPrimar!O9</f>
        <v>1800</v>
      </c>
      <c r="P9" s="95"/>
      <c r="Q9" s="95"/>
      <c r="R9" s="95">
        <f t="shared" si="3"/>
        <v>0</v>
      </c>
      <c r="S9" s="95">
        <f t="shared" si="4"/>
        <v>1074</v>
      </c>
    </row>
    <row r="10" spans="1:19" x14ac:dyDescent="0.2">
      <c r="A10" s="85" t="s">
        <v>41</v>
      </c>
      <c r="B10" s="104">
        <f t="shared" si="5"/>
        <v>207</v>
      </c>
      <c r="C10" s="171">
        <f t="shared" si="0"/>
        <v>1541</v>
      </c>
      <c r="D10" s="30">
        <f>StatisticaPrimar!D10</f>
        <v>1525</v>
      </c>
      <c r="E10" s="30">
        <f>StatisticaPrimar!E10</f>
        <v>6</v>
      </c>
      <c r="F10" s="30">
        <f>StatisticaPrimar!F10</f>
        <v>9</v>
      </c>
      <c r="G10" s="30">
        <f>StatisticaPrimar!G10</f>
        <v>1</v>
      </c>
      <c r="H10" s="175">
        <f t="shared" si="1"/>
        <v>700</v>
      </c>
      <c r="I10" s="1">
        <v>690</v>
      </c>
      <c r="J10" s="1">
        <v>0</v>
      </c>
      <c r="K10" s="1">
        <v>9</v>
      </c>
      <c r="L10" s="1">
        <v>1</v>
      </c>
      <c r="M10" s="52">
        <f t="shared" si="2"/>
        <v>677</v>
      </c>
      <c r="N10" s="101">
        <v>23</v>
      </c>
      <c r="O10" s="62">
        <f>StatisticaPrimar!O10</f>
        <v>1640</v>
      </c>
      <c r="P10" s="95">
        <v>2100</v>
      </c>
      <c r="Q10" s="95">
        <v>1235</v>
      </c>
      <c r="R10" s="95">
        <f t="shared" si="3"/>
        <v>865</v>
      </c>
      <c r="S10" s="95">
        <f t="shared" si="4"/>
        <v>940</v>
      </c>
    </row>
    <row r="11" spans="1:19" x14ac:dyDescent="0.2">
      <c r="A11" s="85" t="s">
        <v>42</v>
      </c>
      <c r="B11" s="104">
        <f t="shared" si="5"/>
        <v>208</v>
      </c>
      <c r="C11" s="171">
        <f t="shared" si="0"/>
        <v>1421</v>
      </c>
      <c r="D11" s="30">
        <f>StatisticaPrimar!D11</f>
        <v>1406</v>
      </c>
      <c r="E11" s="30">
        <f>StatisticaPrimar!E11</f>
        <v>2</v>
      </c>
      <c r="F11" s="30">
        <f>StatisticaPrimar!F11</f>
        <v>11</v>
      </c>
      <c r="G11" s="30">
        <f>StatisticaPrimar!G11</f>
        <v>2</v>
      </c>
      <c r="H11" s="175">
        <f t="shared" si="1"/>
        <v>671</v>
      </c>
      <c r="I11" s="1">
        <v>658</v>
      </c>
      <c r="J11" s="1">
        <v>0</v>
      </c>
      <c r="K11" s="1">
        <v>11</v>
      </c>
      <c r="L11" s="1">
        <v>2</v>
      </c>
      <c r="M11" s="52">
        <f t="shared" si="2"/>
        <v>657</v>
      </c>
      <c r="N11" s="101">
        <v>14</v>
      </c>
      <c r="O11" s="62">
        <v>1521</v>
      </c>
      <c r="P11" s="95">
        <v>1400</v>
      </c>
      <c r="Q11" s="95">
        <v>795</v>
      </c>
      <c r="R11" s="95">
        <f t="shared" si="3"/>
        <v>605</v>
      </c>
      <c r="S11" s="95">
        <f t="shared" si="4"/>
        <v>850</v>
      </c>
    </row>
    <row r="12" spans="1:19" x14ac:dyDescent="0.2">
      <c r="A12" s="85" t="s">
        <v>43</v>
      </c>
      <c r="B12" s="104">
        <f t="shared" si="5"/>
        <v>209</v>
      </c>
      <c r="C12" s="171">
        <f t="shared" si="0"/>
        <v>1470</v>
      </c>
      <c r="D12" s="30">
        <f>StatisticaPrimar!D12</f>
        <v>1458</v>
      </c>
      <c r="E12" s="30">
        <f>StatisticaPrimar!E12</f>
        <v>5</v>
      </c>
      <c r="F12" s="30">
        <f>StatisticaPrimar!F12</f>
        <v>5</v>
      </c>
      <c r="G12" s="30">
        <f>StatisticaPrimar!G12</f>
        <v>2</v>
      </c>
      <c r="H12" s="175">
        <f t="shared" si="1"/>
        <v>739</v>
      </c>
      <c r="I12" s="1">
        <v>731</v>
      </c>
      <c r="J12" s="1">
        <v>1</v>
      </c>
      <c r="K12" s="1">
        <v>5</v>
      </c>
      <c r="L12" s="1">
        <v>2</v>
      </c>
      <c r="M12" s="52">
        <f t="shared" si="2"/>
        <v>721</v>
      </c>
      <c r="N12" s="101">
        <v>18</v>
      </c>
      <c r="O12" s="62">
        <f>StatisticaPrimar!O12</f>
        <v>1700</v>
      </c>
      <c r="P12" s="95">
        <v>900</v>
      </c>
      <c r="Q12" s="95">
        <v>429</v>
      </c>
      <c r="R12" s="95">
        <f t="shared" si="3"/>
        <v>471</v>
      </c>
      <c r="S12" s="95">
        <f t="shared" si="4"/>
        <v>961</v>
      </c>
    </row>
    <row r="13" spans="1:19" x14ac:dyDescent="0.2">
      <c r="A13" s="85" t="s">
        <v>44</v>
      </c>
      <c r="B13" s="104">
        <f t="shared" si="5"/>
        <v>210</v>
      </c>
      <c r="C13" s="171">
        <f t="shared" si="0"/>
        <v>752</v>
      </c>
      <c r="D13" s="30">
        <f>StatisticaPrimar!D13</f>
        <v>743</v>
      </c>
      <c r="E13" s="30">
        <f>StatisticaPrimar!E13</f>
        <v>1</v>
      </c>
      <c r="F13" s="30">
        <f>StatisticaPrimar!F13</f>
        <v>7</v>
      </c>
      <c r="G13" s="30">
        <f>StatisticaPrimar!G13</f>
        <v>1</v>
      </c>
      <c r="H13" s="175">
        <f t="shared" si="1"/>
        <v>448</v>
      </c>
      <c r="I13" s="1">
        <v>440</v>
      </c>
      <c r="J13" s="1">
        <v>0</v>
      </c>
      <c r="K13" s="1">
        <v>7</v>
      </c>
      <c r="L13" s="1">
        <v>1</v>
      </c>
      <c r="M13" s="52">
        <f t="shared" si="2"/>
        <v>433</v>
      </c>
      <c r="N13" s="101">
        <v>15</v>
      </c>
      <c r="O13" s="62">
        <f>StatisticaPrimar!O13</f>
        <v>851</v>
      </c>
      <c r="P13" s="95">
        <v>1800</v>
      </c>
      <c r="Q13" s="95">
        <v>1167</v>
      </c>
      <c r="R13" s="95">
        <f t="shared" si="3"/>
        <v>633</v>
      </c>
      <c r="S13" s="95">
        <f t="shared" si="4"/>
        <v>403</v>
      </c>
    </row>
    <row r="14" spans="1:19" x14ac:dyDescent="0.2">
      <c r="A14" s="85" t="s">
        <v>45</v>
      </c>
      <c r="B14" s="104">
        <f t="shared" si="5"/>
        <v>211</v>
      </c>
      <c r="C14" s="171">
        <f t="shared" si="0"/>
        <v>1438</v>
      </c>
      <c r="D14" s="30">
        <f>StatisticaPrimar!D14</f>
        <v>1428</v>
      </c>
      <c r="E14" s="30">
        <f>StatisticaPrimar!E14</f>
        <v>1</v>
      </c>
      <c r="F14" s="30">
        <f>StatisticaPrimar!F14</f>
        <v>8</v>
      </c>
      <c r="G14" s="30">
        <f>StatisticaPrimar!G14</f>
        <v>1</v>
      </c>
      <c r="H14" s="175">
        <f t="shared" si="1"/>
        <v>630</v>
      </c>
      <c r="I14" s="1">
        <v>621</v>
      </c>
      <c r="J14" s="1">
        <v>0</v>
      </c>
      <c r="K14" s="1">
        <v>8</v>
      </c>
      <c r="L14" s="1">
        <v>1</v>
      </c>
      <c r="M14" s="52">
        <f t="shared" si="2"/>
        <v>622</v>
      </c>
      <c r="N14" s="101">
        <v>8</v>
      </c>
      <c r="O14" s="62">
        <f>StatisticaPrimar!O14</f>
        <v>1600</v>
      </c>
      <c r="P14" s="95"/>
      <c r="Q14" s="95"/>
      <c r="R14" s="95">
        <f t="shared" si="3"/>
        <v>0</v>
      </c>
      <c r="S14" s="95">
        <f t="shared" ref="S14:S29" si="6">O14-N14-M14</f>
        <v>970</v>
      </c>
    </row>
    <row r="15" spans="1:19" x14ac:dyDescent="0.2">
      <c r="A15" s="85" t="s">
        <v>46</v>
      </c>
      <c r="B15" s="104">
        <f t="shared" si="5"/>
        <v>212</v>
      </c>
      <c r="C15" s="171">
        <f t="shared" si="0"/>
        <v>1520</v>
      </c>
      <c r="D15" s="30">
        <f>StatisticaPrimar!D15</f>
        <v>1516</v>
      </c>
      <c r="E15" s="30">
        <f>StatisticaPrimar!E15</f>
        <v>0</v>
      </c>
      <c r="F15" s="30">
        <f>StatisticaPrimar!F15</f>
        <v>4</v>
      </c>
      <c r="G15" s="30">
        <f>StatisticaPrimar!G15</f>
        <v>0</v>
      </c>
      <c r="H15" s="175">
        <f t="shared" si="1"/>
        <v>592</v>
      </c>
      <c r="I15" s="1">
        <v>588</v>
      </c>
      <c r="J15" s="1">
        <v>0</v>
      </c>
      <c r="K15" s="1">
        <v>4</v>
      </c>
      <c r="L15" s="1">
        <v>0</v>
      </c>
      <c r="M15" s="52">
        <f t="shared" si="2"/>
        <v>586</v>
      </c>
      <c r="N15" s="101">
        <v>6</v>
      </c>
      <c r="O15" s="62">
        <f>StatisticaPrimar!O15</f>
        <v>1670</v>
      </c>
      <c r="P15" s="95"/>
      <c r="Q15" s="95"/>
      <c r="R15" s="95">
        <f t="shared" si="3"/>
        <v>0</v>
      </c>
      <c r="S15" s="95">
        <f t="shared" si="6"/>
        <v>1078</v>
      </c>
    </row>
    <row r="16" spans="1:19" x14ac:dyDescent="0.2">
      <c r="A16" s="85" t="s">
        <v>47</v>
      </c>
      <c r="B16" s="104">
        <f t="shared" si="5"/>
        <v>213</v>
      </c>
      <c r="C16" s="171">
        <f t="shared" si="0"/>
        <v>1610</v>
      </c>
      <c r="D16" s="30">
        <f>StatisticaPrimar!D16</f>
        <v>1592</v>
      </c>
      <c r="E16" s="30">
        <f>StatisticaPrimar!E16</f>
        <v>6</v>
      </c>
      <c r="F16" s="30">
        <f>StatisticaPrimar!F16</f>
        <v>12</v>
      </c>
      <c r="G16" s="30">
        <f>StatisticaPrimar!G16</f>
        <v>0</v>
      </c>
      <c r="H16" s="175">
        <f t="shared" si="1"/>
        <v>700</v>
      </c>
      <c r="I16" s="1">
        <v>688</v>
      </c>
      <c r="J16" s="1">
        <v>0</v>
      </c>
      <c r="K16" s="1">
        <v>12</v>
      </c>
      <c r="L16" s="1">
        <v>0</v>
      </c>
      <c r="M16" s="52">
        <f t="shared" si="2"/>
        <v>686</v>
      </c>
      <c r="N16" s="101">
        <v>14</v>
      </c>
      <c r="O16" s="62">
        <f>StatisticaPrimar!O16</f>
        <v>1730</v>
      </c>
      <c r="P16" s="95">
        <v>900</v>
      </c>
      <c r="Q16" s="95">
        <v>575</v>
      </c>
      <c r="R16" s="95">
        <f t="shared" si="3"/>
        <v>325</v>
      </c>
      <c r="S16" s="95">
        <f t="shared" si="6"/>
        <v>1030</v>
      </c>
    </row>
    <row r="17" spans="1:19" x14ac:dyDescent="0.2">
      <c r="A17" s="85" t="s">
        <v>47</v>
      </c>
      <c r="B17" s="104">
        <f t="shared" si="5"/>
        <v>214</v>
      </c>
      <c r="C17" s="171">
        <f t="shared" si="0"/>
        <v>1594</v>
      </c>
      <c r="D17" s="30">
        <f>StatisticaPrimar!D17</f>
        <v>1589</v>
      </c>
      <c r="E17" s="30">
        <f>StatisticaPrimar!E17</f>
        <v>1</v>
      </c>
      <c r="F17" s="30">
        <f>StatisticaPrimar!F17</f>
        <v>3</v>
      </c>
      <c r="G17" s="30">
        <f>StatisticaPrimar!G17</f>
        <v>1</v>
      </c>
      <c r="H17" s="175">
        <f t="shared" si="1"/>
        <v>650</v>
      </c>
      <c r="I17" s="1">
        <v>646</v>
      </c>
      <c r="J17" s="1">
        <v>0</v>
      </c>
      <c r="K17" s="1">
        <v>3</v>
      </c>
      <c r="L17" s="1">
        <v>1</v>
      </c>
      <c r="M17" s="52">
        <f t="shared" si="2"/>
        <v>636</v>
      </c>
      <c r="N17" s="101">
        <v>14</v>
      </c>
      <c r="O17" s="62">
        <f>StatisticaPrimar!O17</f>
        <v>1800</v>
      </c>
      <c r="P17" s="95">
        <v>2200</v>
      </c>
      <c r="Q17" s="95">
        <v>1336</v>
      </c>
      <c r="R17" s="95">
        <f t="shared" si="3"/>
        <v>864</v>
      </c>
      <c r="S17" s="95">
        <f t="shared" si="6"/>
        <v>1150</v>
      </c>
    </row>
    <row r="18" spans="1:19" x14ac:dyDescent="0.2">
      <c r="A18" s="85" t="s">
        <v>48</v>
      </c>
      <c r="B18" s="104">
        <f t="shared" si="5"/>
        <v>215</v>
      </c>
      <c r="C18" s="171">
        <f t="shared" si="0"/>
        <v>1483</v>
      </c>
      <c r="D18" s="30">
        <f>StatisticaPrimar!D18</f>
        <v>1479</v>
      </c>
      <c r="E18" s="30">
        <v>1</v>
      </c>
      <c r="F18" s="30">
        <v>2</v>
      </c>
      <c r="G18" s="30">
        <v>1</v>
      </c>
      <c r="H18" s="175">
        <f t="shared" ref="H18:H30" si="7">SUM(I18:L18)</f>
        <v>699</v>
      </c>
      <c r="I18" s="1">
        <v>696</v>
      </c>
      <c r="J18" s="1">
        <v>0</v>
      </c>
      <c r="K18" s="1">
        <v>2</v>
      </c>
      <c r="L18" s="1">
        <v>1</v>
      </c>
      <c r="M18" s="52">
        <f t="shared" ref="M18:M29" si="8">H18-N18</f>
        <v>691</v>
      </c>
      <c r="N18" s="101">
        <v>8</v>
      </c>
      <c r="O18" s="62">
        <f>StatisticaPrimar!O18</f>
        <v>1600</v>
      </c>
      <c r="P18" s="95"/>
      <c r="Q18" s="95"/>
      <c r="R18" s="95">
        <f t="shared" si="3"/>
        <v>0</v>
      </c>
      <c r="S18" s="95">
        <f t="shared" si="6"/>
        <v>901</v>
      </c>
    </row>
    <row r="19" spans="1:19" x14ac:dyDescent="0.2">
      <c r="A19" s="85" t="s">
        <v>48</v>
      </c>
      <c r="B19" s="104">
        <f t="shared" si="5"/>
        <v>216</v>
      </c>
      <c r="C19" s="171">
        <f t="shared" si="0"/>
        <v>1006</v>
      </c>
      <c r="D19" s="30">
        <f>StatisticaPrimar!D19</f>
        <v>998</v>
      </c>
      <c r="E19" s="30">
        <f>StatisticaPrimar!E19</f>
        <v>2</v>
      </c>
      <c r="F19" s="30">
        <f>StatisticaPrimar!F19</f>
        <v>6</v>
      </c>
      <c r="G19" s="30">
        <f>StatisticaPrimar!G19</f>
        <v>0</v>
      </c>
      <c r="H19" s="175">
        <f t="shared" si="7"/>
        <v>471</v>
      </c>
      <c r="I19" s="1">
        <v>465</v>
      </c>
      <c r="J19" s="1">
        <v>0</v>
      </c>
      <c r="K19" s="1">
        <v>6</v>
      </c>
      <c r="L19" s="1">
        <v>0</v>
      </c>
      <c r="M19" s="52">
        <f t="shared" si="8"/>
        <v>461</v>
      </c>
      <c r="N19" s="101">
        <v>10</v>
      </c>
      <c r="O19" s="62">
        <f>StatisticaPrimar!O19</f>
        <v>1110</v>
      </c>
      <c r="P19" s="95">
        <v>1100</v>
      </c>
      <c r="Q19" s="95">
        <v>738</v>
      </c>
      <c r="R19" s="95">
        <f t="shared" si="3"/>
        <v>362</v>
      </c>
      <c r="S19" s="95">
        <f t="shared" si="6"/>
        <v>639</v>
      </c>
    </row>
    <row r="20" spans="1:19" x14ac:dyDescent="0.2">
      <c r="A20" s="85" t="s">
        <v>48</v>
      </c>
      <c r="B20" s="104">
        <f t="shared" si="5"/>
        <v>217</v>
      </c>
      <c r="C20" s="171">
        <f t="shared" si="0"/>
        <v>1242</v>
      </c>
      <c r="D20" s="30">
        <f>StatisticaPrimar!D20</f>
        <v>1237</v>
      </c>
      <c r="E20" s="30">
        <f>StatisticaPrimar!E20</f>
        <v>0</v>
      </c>
      <c r="F20" s="30">
        <f>StatisticaPrimar!F20</f>
        <v>5</v>
      </c>
      <c r="G20" s="30">
        <f>StatisticaPrimar!G20</f>
        <v>0</v>
      </c>
      <c r="H20" s="175">
        <f t="shared" si="7"/>
        <v>522</v>
      </c>
      <c r="I20" s="1">
        <v>517</v>
      </c>
      <c r="J20" s="1">
        <v>0</v>
      </c>
      <c r="K20" s="1">
        <v>5</v>
      </c>
      <c r="L20" s="1">
        <v>0</v>
      </c>
      <c r="M20" s="52">
        <f t="shared" si="8"/>
        <v>514</v>
      </c>
      <c r="N20" s="101">
        <v>8</v>
      </c>
      <c r="O20" s="62">
        <f>StatisticaPrimar!O20</f>
        <v>1350</v>
      </c>
      <c r="P20" s="95">
        <v>1800</v>
      </c>
      <c r="Q20" s="95">
        <v>1170</v>
      </c>
      <c r="R20" s="95">
        <f t="shared" si="3"/>
        <v>630</v>
      </c>
      <c r="S20" s="95">
        <f t="shared" si="6"/>
        <v>828</v>
      </c>
    </row>
    <row r="21" spans="1:19" x14ac:dyDescent="0.2">
      <c r="A21" s="85" t="s">
        <v>49</v>
      </c>
      <c r="B21" s="104">
        <f t="shared" si="5"/>
        <v>218</v>
      </c>
      <c r="C21" s="171">
        <f t="shared" si="0"/>
        <v>1420</v>
      </c>
      <c r="D21" s="30">
        <f>StatisticaPrimar!D21</f>
        <v>1409</v>
      </c>
      <c r="E21" s="30">
        <f>StatisticaPrimar!E21</f>
        <v>0</v>
      </c>
      <c r="F21" s="30">
        <f>StatisticaPrimar!F21</f>
        <v>11</v>
      </c>
      <c r="G21" s="30">
        <f>StatisticaPrimar!G21</f>
        <v>0</v>
      </c>
      <c r="H21" s="175">
        <f t="shared" si="7"/>
        <v>636</v>
      </c>
      <c r="I21" s="1">
        <v>625</v>
      </c>
      <c r="J21" s="1">
        <v>0</v>
      </c>
      <c r="K21" s="1">
        <v>11</v>
      </c>
      <c r="L21" s="1">
        <v>0</v>
      </c>
      <c r="M21" s="52">
        <f t="shared" si="8"/>
        <v>620</v>
      </c>
      <c r="N21" s="101">
        <v>16</v>
      </c>
      <c r="O21" s="62">
        <f>StatisticaPrimar!O21</f>
        <v>1550</v>
      </c>
      <c r="P21" s="95"/>
      <c r="Q21" s="95"/>
      <c r="R21" s="95">
        <f t="shared" si="3"/>
        <v>0</v>
      </c>
      <c r="S21" s="95">
        <f t="shared" si="6"/>
        <v>914</v>
      </c>
    </row>
    <row r="22" spans="1:19" x14ac:dyDescent="0.2">
      <c r="A22" s="85" t="s">
        <v>50</v>
      </c>
      <c r="B22" s="104">
        <f t="shared" si="5"/>
        <v>219</v>
      </c>
      <c r="C22" s="171">
        <f t="shared" si="0"/>
        <v>1287</v>
      </c>
      <c r="D22" s="30">
        <f>StatisticaPrimar!D22</f>
        <v>1279</v>
      </c>
      <c r="E22" s="30">
        <f>StatisticaPrimar!E22</f>
        <v>4</v>
      </c>
      <c r="F22" s="30">
        <f>StatisticaPrimar!F22</f>
        <v>4</v>
      </c>
      <c r="G22" s="30">
        <f>StatisticaPrimar!G22</f>
        <v>0</v>
      </c>
      <c r="H22" s="175">
        <f t="shared" si="7"/>
        <v>562</v>
      </c>
      <c r="I22" s="1">
        <v>558</v>
      </c>
      <c r="J22" s="1">
        <v>0</v>
      </c>
      <c r="K22" s="1">
        <v>4</v>
      </c>
      <c r="L22" s="1">
        <v>0</v>
      </c>
      <c r="M22" s="52">
        <f t="shared" si="8"/>
        <v>547</v>
      </c>
      <c r="N22" s="101">
        <v>15</v>
      </c>
      <c r="O22" s="62">
        <f>StatisticaPrimar!O22</f>
        <v>1410</v>
      </c>
      <c r="P22" s="95"/>
      <c r="Q22" s="95"/>
      <c r="R22" s="95">
        <f t="shared" si="3"/>
        <v>0</v>
      </c>
      <c r="S22" s="95">
        <f t="shared" si="6"/>
        <v>848</v>
      </c>
    </row>
    <row r="23" spans="1:19" x14ac:dyDescent="0.2">
      <c r="A23" s="85" t="s">
        <v>51</v>
      </c>
      <c r="B23" s="104">
        <f t="shared" si="5"/>
        <v>220</v>
      </c>
      <c r="C23" s="171">
        <f t="shared" si="0"/>
        <v>1462</v>
      </c>
      <c r="D23" s="30">
        <f>StatisticaPrimar!D23</f>
        <v>1449</v>
      </c>
      <c r="E23" s="30">
        <f>StatisticaPrimar!E23</f>
        <v>0</v>
      </c>
      <c r="F23" s="30">
        <f>StatisticaPrimar!F23</f>
        <v>11</v>
      </c>
      <c r="G23" s="30">
        <f>StatisticaPrimar!G23</f>
        <v>2</v>
      </c>
      <c r="H23" s="175">
        <f t="shared" si="7"/>
        <v>603</v>
      </c>
      <c r="I23" s="1">
        <v>590</v>
      </c>
      <c r="J23" s="1">
        <v>0</v>
      </c>
      <c r="K23" s="1">
        <v>11</v>
      </c>
      <c r="L23" s="1">
        <v>2</v>
      </c>
      <c r="M23" s="52">
        <f t="shared" si="8"/>
        <v>587</v>
      </c>
      <c r="N23" s="101">
        <v>16</v>
      </c>
      <c r="O23" s="62">
        <f>StatisticaPrimar!O23</f>
        <v>1565</v>
      </c>
      <c r="P23" s="95"/>
      <c r="Q23" s="95"/>
      <c r="R23" s="95">
        <f t="shared" si="3"/>
        <v>0</v>
      </c>
      <c r="S23" s="95">
        <f t="shared" si="6"/>
        <v>962</v>
      </c>
    </row>
    <row r="24" spans="1:19" x14ac:dyDescent="0.2">
      <c r="A24" s="85" t="s">
        <v>52</v>
      </c>
      <c r="B24" s="104">
        <f t="shared" si="5"/>
        <v>221</v>
      </c>
      <c r="C24" s="171">
        <f t="shared" si="0"/>
        <v>1463</v>
      </c>
      <c r="D24" s="30">
        <f>StatisticaPrimar!D24</f>
        <v>1455</v>
      </c>
      <c r="E24" s="30">
        <f>StatisticaPrimar!E24</f>
        <v>0</v>
      </c>
      <c r="F24" s="30">
        <f>StatisticaPrimar!F24</f>
        <v>5</v>
      </c>
      <c r="G24" s="30">
        <f>StatisticaPrimar!G24</f>
        <v>3</v>
      </c>
      <c r="H24" s="175">
        <f t="shared" si="7"/>
        <v>624</v>
      </c>
      <c r="I24" s="1">
        <v>616</v>
      </c>
      <c r="J24" s="1">
        <v>0</v>
      </c>
      <c r="K24" s="1">
        <v>5</v>
      </c>
      <c r="L24" s="1">
        <v>3</v>
      </c>
      <c r="M24" s="52">
        <f t="shared" si="8"/>
        <v>620</v>
      </c>
      <c r="N24" s="101">
        <v>4</v>
      </c>
      <c r="O24" s="62">
        <f>StatisticaPrimar!O24</f>
        <v>1591</v>
      </c>
      <c r="P24" s="95">
        <v>2200</v>
      </c>
      <c r="Q24" s="95">
        <v>1167</v>
      </c>
      <c r="R24" s="95">
        <f t="shared" si="3"/>
        <v>1033</v>
      </c>
      <c r="S24" s="95">
        <f t="shared" si="6"/>
        <v>967</v>
      </c>
    </row>
    <row r="25" spans="1:19" x14ac:dyDescent="0.2">
      <c r="A25" s="85" t="s">
        <v>53</v>
      </c>
      <c r="B25" s="104">
        <f t="shared" si="5"/>
        <v>222</v>
      </c>
      <c r="C25" s="171">
        <f t="shared" si="0"/>
        <v>1049</v>
      </c>
      <c r="D25" s="30">
        <f>StatisticaPrimar!D25</f>
        <v>1044</v>
      </c>
      <c r="E25" s="30">
        <f>StatisticaPrimar!E25</f>
        <v>0</v>
      </c>
      <c r="F25" s="30">
        <f>StatisticaPrimar!F25</f>
        <v>5</v>
      </c>
      <c r="G25" s="30">
        <f>StatisticaPrimar!G25</f>
        <v>0</v>
      </c>
      <c r="H25" s="175">
        <f t="shared" si="7"/>
        <v>505</v>
      </c>
      <c r="I25" s="23">
        <v>500</v>
      </c>
      <c r="J25" s="23">
        <v>0</v>
      </c>
      <c r="K25" s="23">
        <v>5</v>
      </c>
      <c r="L25" s="23">
        <v>0</v>
      </c>
      <c r="M25" s="52">
        <f t="shared" si="8"/>
        <v>486</v>
      </c>
      <c r="N25" s="101">
        <v>19</v>
      </c>
      <c r="O25" s="62">
        <f>StatisticaPrimar!O25</f>
        <v>1155</v>
      </c>
      <c r="P25" s="95"/>
      <c r="Q25" s="95"/>
      <c r="R25" s="95">
        <f t="shared" si="3"/>
        <v>0</v>
      </c>
      <c r="S25" s="95">
        <f t="shared" si="6"/>
        <v>650</v>
      </c>
    </row>
    <row r="26" spans="1:19" x14ac:dyDescent="0.2">
      <c r="A26" s="85"/>
      <c r="B26" s="104">
        <f t="shared" si="5"/>
        <v>223</v>
      </c>
      <c r="C26" s="171">
        <f t="shared" si="0"/>
        <v>1104</v>
      </c>
      <c r="D26" s="30">
        <f>StatisticaPrimar!D26</f>
        <v>1097</v>
      </c>
      <c r="E26" s="30">
        <f>StatisticaPrimar!E26</f>
        <v>1</v>
      </c>
      <c r="F26" s="30">
        <f>StatisticaPrimar!F26</f>
        <v>6</v>
      </c>
      <c r="G26" s="30">
        <f>StatisticaPrimar!G26</f>
        <v>0</v>
      </c>
      <c r="H26" s="175">
        <f t="shared" si="7"/>
        <v>515</v>
      </c>
      <c r="I26" s="1">
        <v>508</v>
      </c>
      <c r="J26" s="1">
        <v>1</v>
      </c>
      <c r="K26" s="1">
        <v>6</v>
      </c>
      <c r="L26" s="1">
        <v>0</v>
      </c>
      <c r="M26" s="52">
        <f t="shared" si="8"/>
        <v>498</v>
      </c>
      <c r="N26" s="101">
        <v>17</v>
      </c>
      <c r="O26" s="62">
        <f>StatisticaPrimar!O26</f>
        <v>1205</v>
      </c>
      <c r="P26" s="95"/>
      <c r="Q26" s="95"/>
      <c r="R26" s="95"/>
      <c r="S26" s="95">
        <f t="shared" si="6"/>
        <v>690</v>
      </c>
    </row>
    <row r="27" spans="1:19" x14ac:dyDescent="0.2">
      <c r="A27" s="85" t="s">
        <v>54</v>
      </c>
      <c r="B27" s="104">
        <f t="shared" si="5"/>
        <v>224</v>
      </c>
      <c r="C27" s="171">
        <f t="shared" si="0"/>
        <v>1382</v>
      </c>
      <c r="D27" s="30">
        <f>StatisticaPrimar!D27</f>
        <v>1361</v>
      </c>
      <c r="E27" s="30">
        <f>StatisticaPrimar!E27</f>
        <v>6</v>
      </c>
      <c r="F27" s="30">
        <f>StatisticaPrimar!F27</f>
        <v>10</v>
      </c>
      <c r="G27" s="30">
        <f>StatisticaPrimar!G27</f>
        <v>5</v>
      </c>
      <c r="H27" s="175">
        <f t="shared" si="7"/>
        <v>648</v>
      </c>
      <c r="I27" s="144">
        <v>633</v>
      </c>
      <c r="J27" s="144">
        <v>0</v>
      </c>
      <c r="K27" s="144">
        <v>10</v>
      </c>
      <c r="L27" s="144">
        <v>5</v>
      </c>
      <c r="M27" s="52">
        <f t="shared" si="8"/>
        <v>622</v>
      </c>
      <c r="N27" s="101">
        <v>26</v>
      </c>
      <c r="O27" s="62">
        <f>StatisticaPrimar!O27</f>
        <v>1500</v>
      </c>
      <c r="P27" s="95">
        <v>500</v>
      </c>
      <c r="Q27" s="95">
        <v>154</v>
      </c>
      <c r="R27" s="95">
        <f t="shared" si="3"/>
        <v>346</v>
      </c>
      <c r="S27" s="95">
        <f t="shared" si="6"/>
        <v>852</v>
      </c>
    </row>
    <row r="28" spans="1:19" x14ac:dyDescent="0.2">
      <c r="A28" s="85"/>
      <c r="B28" s="104">
        <f t="shared" si="5"/>
        <v>225</v>
      </c>
      <c r="C28" s="171">
        <f t="shared" si="0"/>
        <v>509</v>
      </c>
      <c r="D28" s="30">
        <f>StatisticaPrimar!D28</f>
        <v>491</v>
      </c>
      <c r="E28" s="30">
        <v>0</v>
      </c>
      <c r="F28" s="30">
        <v>18</v>
      </c>
      <c r="G28" s="30">
        <v>0</v>
      </c>
      <c r="H28" s="175">
        <f t="shared" si="7"/>
        <v>285</v>
      </c>
      <c r="I28" s="144">
        <v>267</v>
      </c>
      <c r="J28" s="144">
        <v>0</v>
      </c>
      <c r="K28" s="144">
        <v>18</v>
      </c>
      <c r="L28" s="144">
        <v>0</v>
      </c>
      <c r="M28" s="52">
        <f t="shared" si="8"/>
        <v>262</v>
      </c>
      <c r="N28" s="101">
        <v>23</v>
      </c>
      <c r="O28" s="62">
        <f>StatisticaPrimar!O28</f>
        <v>600</v>
      </c>
      <c r="P28" s="95"/>
      <c r="Q28" s="95"/>
      <c r="R28" s="95"/>
      <c r="S28" s="95">
        <f t="shared" si="6"/>
        <v>315</v>
      </c>
    </row>
    <row r="29" spans="1:19" ht="13.5" thickBot="1" x14ac:dyDescent="0.25">
      <c r="A29" s="85" t="s">
        <v>55</v>
      </c>
      <c r="B29" s="104">
        <f t="shared" si="5"/>
        <v>226</v>
      </c>
      <c r="C29" s="171">
        <f t="shared" si="0"/>
        <v>220</v>
      </c>
      <c r="D29" s="30">
        <f>StatisticaPrimar!D29</f>
        <v>204</v>
      </c>
      <c r="E29" s="30">
        <f>StatisticaPrimar!E29</f>
        <v>0</v>
      </c>
      <c r="F29" s="30">
        <f>StatisticaPrimar!F29</f>
        <v>16</v>
      </c>
      <c r="G29" s="30">
        <f>StatisticaPrimar!G29</f>
        <v>0</v>
      </c>
      <c r="H29" s="175">
        <f t="shared" si="7"/>
        <v>94</v>
      </c>
      <c r="I29" s="144">
        <v>78</v>
      </c>
      <c r="J29" s="144">
        <v>0</v>
      </c>
      <c r="K29" s="144">
        <v>16</v>
      </c>
      <c r="L29" s="144">
        <v>0</v>
      </c>
      <c r="M29" s="52">
        <f t="shared" si="8"/>
        <v>85</v>
      </c>
      <c r="N29" s="101">
        <v>9</v>
      </c>
      <c r="O29" s="62">
        <f>StatisticaPrimar!O29</f>
        <v>280</v>
      </c>
      <c r="P29" s="95">
        <v>367</v>
      </c>
      <c r="Q29" s="95">
        <v>216</v>
      </c>
      <c r="R29" s="95">
        <f>P29-Q29</f>
        <v>151</v>
      </c>
      <c r="S29" s="97">
        <f t="shared" si="6"/>
        <v>186</v>
      </c>
    </row>
    <row r="30" spans="1:19" ht="13.5" thickBot="1" x14ac:dyDescent="0.25">
      <c r="A30" s="86"/>
      <c r="B30" s="69"/>
      <c r="C30" s="176">
        <f>SUM(C4:C29)</f>
        <v>32766</v>
      </c>
      <c r="D30" s="96">
        <f>SUM(D4:D29)</f>
        <v>32430</v>
      </c>
      <c r="E30" s="96">
        <f>SUM(E4:E29)</f>
        <v>55</v>
      </c>
      <c r="F30" s="96">
        <f>SUM(F4:F29)</f>
        <v>211</v>
      </c>
      <c r="G30" s="96">
        <f>SUM(G4:G29)</f>
        <v>70</v>
      </c>
      <c r="H30" s="176">
        <f t="shared" si="7"/>
        <v>14918</v>
      </c>
      <c r="I30" s="96">
        <f t="shared" ref="I30:L30" si="9">SUM(I4:I29)</f>
        <v>14636</v>
      </c>
      <c r="J30" s="96">
        <f t="shared" si="9"/>
        <v>2</v>
      </c>
      <c r="K30" s="96">
        <f t="shared" si="9"/>
        <v>211</v>
      </c>
      <c r="L30" s="96">
        <f t="shared" si="9"/>
        <v>69</v>
      </c>
      <c r="M30" s="96">
        <f>SUM(M4:M29)</f>
        <v>14520</v>
      </c>
      <c r="N30" s="102">
        <f>SUM(N4:N29)</f>
        <v>398</v>
      </c>
      <c r="O30" s="16">
        <f>SUM(O4:O29)</f>
        <v>36023</v>
      </c>
      <c r="P30" s="97"/>
      <c r="Q30" s="97"/>
      <c r="R30" s="97"/>
      <c r="S30" s="46">
        <f>SUM(S4:S29)</f>
        <v>21105</v>
      </c>
    </row>
  </sheetData>
  <mergeCells count="1">
    <mergeCell ref="S2:S3"/>
  </mergeCells>
  <phoneticPr fontId="5" type="noConversion"/>
  <pageMargins left="0.74803149606299213" right="0.74803149606299213" top="0.98425196850393704" bottom="0.98425196850393704" header="0.31496062992125984" footer="0.51181102362204722"/>
  <pageSetup paperSize="9" scale="99" fitToHeight="0" orientation="landscape" r:id="rId1"/>
  <headerFooter alignWithMargins="0">
    <oddHeader>&amp;CFoaie statistică CL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topLeftCell="B1" workbookViewId="0">
      <pane ySplit="2" topLeftCell="A6" activePane="bottomLeft" state="frozen"/>
      <selection activeCell="O1" sqref="O1:Q65536"/>
      <selection pane="bottomLeft" activeCell="D35" sqref="D35"/>
    </sheetView>
  </sheetViews>
  <sheetFormatPr defaultRowHeight="12.75" x14ac:dyDescent="0.2"/>
  <cols>
    <col min="1" max="1" width="13" hidden="1" customWidth="1"/>
    <col min="2" max="2" width="11.28515625" style="2" customWidth="1"/>
    <col min="3" max="3" width="8" customWidth="1"/>
    <col min="4" max="4" width="7.85546875" customWidth="1"/>
    <col min="5" max="5" width="8.5703125" customWidth="1"/>
    <col min="6" max="6" width="7.7109375" customWidth="1"/>
    <col min="7" max="8" width="7.85546875" customWidth="1"/>
    <col min="9" max="10" width="8.28515625" customWidth="1"/>
    <col min="11" max="11" width="8.85546875" customWidth="1"/>
    <col min="12" max="12" width="8.140625" customWidth="1"/>
    <col min="13" max="13" width="7.7109375" customWidth="1"/>
    <col min="14" max="14" width="8" bestFit="1" customWidth="1"/>
    <col min="15" max="15" width="6.5703125" customWidth="1"/>
  </cols>
  <sheetData>
    <row r="1" spans="1:15" ht="13.5" thickBot="1" x14ac:dyDescent="0.25">
      <c r="B1" s="110"/>
      <c r="C1" s="79" t="s">
        <v>93</v>
      </c>
      <c r="D1" s="79" t="s">
        <v>4</v>
      </c>
      <c r="E1" s="79" t="s">
        <v>94</v>
      </c>
      <c r="F1" s="79" t="s">
        <v>97</v>
      </c>
      <c r="G1" s="79" t="s">
        <v>98</v>
      </c>
      <c r="H1" s="79" t="s">
        <v>0</v>
      </c>
      <c r="I1" s="79" t="s">
        <v>105</v>
      </c>
      <c r="J1" s="79" t="s">
        <v>102</v>
      </c>
      <c r="K1" s="79" t="s">
        <v>104</v>
      </c>
      <c r="L1" s="79" t="s">
        <v>106</v>
      </c>
      <c r="M1" s="108" t="s">
        <v>22</v>
      </c>
      <c r="N1" s="106" t="s">
        <v>9</v>
      </c>
      <c r="O1" s="38" t="s">
        <v>9</v>
      </c>
    </row>
    <row r="2" spans="1:15" ht="13.5" thickBot="1" x14ac:dyDescent="0.25">
      <c r="A2" t="s">
        <v>34</v>
      </c>
      <c r="B2" s="47" t="s">
        <v>6</v>
      </c>
      <c r="C2" s="133">
        <v>1</v>
      </c>
      <c r="D2" s="133">
        <f>C2+1</f>
        <v>2</v>
      </c>
      <c r="E2" s="133">
        <f t="shared" ref="E2:L2" si="0">D2+1</f>
        <v>3</v>
      </c>
      <c r="F2" s="133">
        <f t="shared" si="0"/>
        <v>4</v>
      </c>
      <c r="G2" s="133">
        <f t="shared" si="0"/>
        <v>5</v>
      </c>
      <c r="H2" s="133">
        <f t="shared" si="0"/>
        <v>6</v>
      </c>
      <c r="I2" s="133">
        <f t="shared" si="0"/>
        <v>7</v>
      </c>
      <c r="J2" s="133">
        <f t="shared" si="0"/>
        <v>8</v>
      </c>
      <c r="K2" s="133">
        <f t="shared" si="0"/>
        <v>9</v>
      </c>
      <c r="L2" s="133">
        <f t="shared" si="0"/>
        <v>10</v>
      </c>
      <c r="M2" s="107" t="s">
        <v>21</v>
      </c>
      <c r="N2" s="105" t="s">
        <v>22</v>
      </c>
      <c r="O2" s="39" t="s">
        <v>20</v>
      </c>
    </row>
    <row r="3" spans="1:15" x14ac:dyDescent="0.2">
      <c r="A3" t="s">
        <v>35</v>
      </c>
      <c r="B3" s="136">
        <v>201</v>
      </c>
      <c r="C3" s="134">
        <v>209</v>
      </c>
      <c r="D3" s="8">
        <v>16</v>
      </c>
      <c r="E3" s="8">
        <v>208</v>
      </c>
      <c r="F3" s="8">
        <v>12</v>
      </c>
      <c r="G3" s="8">
        <v>7</v>
      </c>
      <c r="H3" s="8">
        <v>77</v>
      </c>
      <c r="I3" s="8">
        <v>2</v>
      </c>
      <c r="J3" s="8">
        <v>9</v>
      </c>
      <c r="K3" s="8">
        <v>42</v>
      </c>
      <c r="L3" s="8">
        <v>5</v>
      </c>
      <c r="M3" s="109">
        <f>StatisticaCL!N4</f>
        <v>20</v>
      </c>
      <c r="N3" s="7">
        <f t="shared" ref="N3:N28" si="1">SUM(C3:M3)</f>
        <v>607</v>
      </c>
      <c r="O3" s="76">
        <f t="shared" ref="O3:O28" si="2">N3-M3</f>
        <v>587</v>
      </c>
    </row>
    <row r="4" spans="1:15" x14ac:dyDescent="0.2">
      <c r="A4" t="s">
        <v>36</v>
      </c>
      <c r="B4" s="137">
        <f>B3+1</f>
        <v>202</v>
      </c>
      <c r="C4" s="135">
        <v>256</v>
      </c>
      <c r="D4" s="9">
        <v>62</v>
      </c>
      <c r="E4" s="9">
        <v>196</v>
      </c>
      <c r="F4" s="9">
        <v>36</v>
      </c>
      <c r="G4" s="9">
        <v>4</v>
      </c>
      <c r="H4" s="9">
        <v>33</v>
      </c>
      <c r="I4" s="9">
        <v>6</v>
      </c>
      <c r="J4" s="9">
        <v>16</v>
      </c>
      <c r="K4" s="9">
        <v>25</v>
      </c>
      <c r="L4" s="9">
        <v>23</v>
      </c>
      <c r="M4" s="109">
        <f>StatisticaCL!N5</f>
        <v>26</v>
      </c>
      <c r="N4" s="7">
        <f t="shared" si="1"/>
        <v>683</v>
      </c>
      <c r="O4" s="77">
        <f t="shared" si="2"/>
        <v>657</v>
      </c>
    </row>
    <row r="5" spans="1:15" x14ac:dyDescent="0.2">
      <c r="A5" t="s">
        <v>37</v>
      </c>
      <c r="B5" s="137">
        <f t="shared" ref="B5:B28" si="3">B4+1</f>
        <v>203</v>
      </c>
      <c r="C5" s="135">
        <v>115</v>
      </c>
      <c r="D5" s="9">
        <v>21</v>
      </c>
      <c r="E5" s="9">
        <v>98</v>
      </c>
      <c r="F5" s="9">
        <v>15</v>
      </c>
      <c r="G5" s="9">
        <v>6</v>
      </c>
      <c r="H5" s="9">
        <v>30</v>
      </c>
      <c r="I5" s="9">
        <v>4</v>
      </c>
      <c r="J5" s="9">
        <v>8</v>
      </c>
      <c r="K5" s="9">
        <v>8</v>
      </c>
      <c r="L5" s="9">
        <v>2</v>
      </c>
      <c r="M5" s="109">
        <f>StatisticaCL!N6</f>
        <v>15</v>
      </c>
      <c r="N5" s="7">
        <f t="shared" si="1"/>
        <v>322</v>
      </c>
      <c r="O5" s="77">
        <f t="shared" si="2"/>
        <v>307</v>
      </c>
    </row>
    <row r="6" spans="1:15" x14ac:dyDescent="0.2">
      <c r="A6" t="s">
        <v>38</v>
      </c>
      <c r="B6" s="137">
        <f t="shared" si="3"/>
        <v>204</v>
      </c>
      <c r="C6" s="135">
        <v>186</v>
      </c>
      <c r="D6" s="9">
        <v>52</v>
      </c>
      <c r="E6" s="9">
        <v>112</v>
      </c>
      <c r="F6" s="9">
        <v>20</v>
      </c>
      <c r="G6" s="9">
        <v>2</v>
      </c>
      <c r="H6" s="9">
        <v>18</v>
      </c>
      <c r="I6" s="9">
        <v>7</v>
      </c>
      <c r="J6" s="9">
        <v>14</v>
      </c>
      <c r="K6" s="9">
        <v>24</v>
      </c>
      <c r="L6" s="9">
        <v>22</v>
      </c>
      <c r="M6" s="109">
        <f>StatisticaCL!N7</f>
        <v>8</v>
      </c>
      <c r="N6" s="7">
        <f t="shared" si="1"/>
        <v>465</v>
      </c>
      <c r="O6" s="77">
        <f t="shared" si="2"/>
        <v>457</v>
      </c>
    </row>
    <row r="7" spans="1:15" x14ac:dyDescent="0.2">
      <c r="A7" t="s">
        <v>39</v>
      </c>
      <c r="B7" s="137">
        <f t="shared" si="3"/>
        <v>205</v>
      </c>
      <c r="C7" s="135">
        <v>340</v>
      </c>
      <c r="D7" s="9">
        <v>59</v>
      </c>
      <c r="E7" s="9">
        <v>196</v>
      </c>
      <c r="F7" s="9">
        <v>41</v>
      </c>
      <c r="G7" s="9">
        <v>18</v>
      </c>
      <c r="H7" s="9">
        <v>24</v>
      </c>
      <c r="I7" s="9">
        <v>7</v>
      </c>
      <c r="J7" s="9">
        <v>19</v>
      </c>
      <c r="K7" s="9">
        <v>34</v>
      </c>
      <c r="L7" s="9">
        <v>62</v>
      </c>
      <c r="M7" s="109">
        <f>StatisticaCL!N8</f>
        <v>21</v>
      </c>
      <c r="N7" s="7">
        <f t="shared" si="1"/>
        <v>821</v>
      </c>
      <c r="O7" s="77">
        <f t="shared" si="2"/>
        <v>800</v>
      </c>
    </row>
    <row r="8" spans="1:15" x14ac:dyDescent="0.2">
      <c r="A8" t="s">
        <v>40</v>
      </c>
      <c r="B8" s="137">
        <f t="shared" si="3"/>
        <v>206</v>
      </c>
      <c r="C8" s="135">
        <v>309</v>
      </c>
      <c r="D8" s="9">
        <v>93</v>
      </c>
      <c r="E8" s="9">
        <v>131</v>
      </c>
      <c r="F8" s="9">
        <v>18</v>
      </c>
      <c r="G8" s="9">
        <v>8</v>
      </c>
      <c r="H8" s="9">
        <v>79</v>
      </c>
      <c r="I8" s="9">
        <v>2</v>
      </c>
      <c r="J8" s="9">
        <v>19</v>
      </c>
      <c r="K8" s="9">
        <v>22</v>
      </c>
      <c r="L8" s="9">
        <v>20</v>
      </c>
      <c r="M8" s="109">
        <f>StatisticaCL!N9</f>
        <v>25</v>
      </c>
      <c r="N8" s="7">
        <f t="shared" si="1"/>
        <v>726</v>
      </c>
      <c r="O8" s="77">
        <f t="shared" si="2"/>
        <v>701</v>
      </c>
    </row>
    <row r="9" spans="1:15" x14ac:dyDescent="0.2">
      <c r="A9" t="s">
        <v>41</v>
      </c>
      <c r="B9" s="137">
        <f t="shared" si="3"/>
        <v>207</v>
      </c>
      <c r="C9" s="135">
        <v>314</v>
      </c>
      <c r="D9" s="9">
        <v>73</v>
      </c>
      <c r="E9" s="9">
        <v>149</v>
      </c>
      <c r="F9" s="9">
        <v>28</v>
      </c>
      <c r="G9" s="9">
        <v>7</v>
      </c>
      <c r="H9" s="9">
        <v>39</v>
      </c>
      <c r="I9" s="9">
        <v>5</v>
      </c>
      <c r="J9" s="9">
        <v>15</v>
      </c>
      <c r="K9" s="9">
        <v>25</v>
      </c>
      <c r="L9" s="9">
        <v>22</v>
      </c>
      <c r="M9" s="109">
        <f>StatisticaCL!N10</f>
        <v>23</v>
      </c>
      <c r="N9" s="7">
        <f t="shared" si="1"/>
        <v>700</v>
      </c>
      <c r="O9" s="77">
        <f t="shared" si="2"/>
        <v>677</v>
      </c>
    </row>
    <row r="10" spans="1:15" x14ac:dyDescent="0.2">
      <c r="A10" t="s">
        <v>42</v>
      </c>
      <c r="B10" s="137">
        <f t="shared" si="3"/>
        <v>208</v>
      </c>
      <c r="C10" s="135">
        <v>268</v>
      </c>
      <c r="D10" s="9">
        <v>61</v>
      </c>
      <c r="E10" s="9">
        <v>157</v>
      </c>
      <c r="F10" s="9">
        <v>27</v>
      </c>
      <c r="G10" s="9">
        <v>2</v>
      </c>
      <c r="H10" s="9">
        <v>72</v>
      </c>
      <c r="I10" s="9">
        <v>6</v>
      </c>
      <c r="J10" s="9">
        <v>12</v>
      </c>
      <c r="K10" s="9">
        <v>35</v>
      </c>
      <c r="L10" s="9">
        <v>17</v>
      </c>
      <c r="M10" s="109">
        <f>StatisticaCL!N11</f>
        <v>14</v>
      </c>
      <c r="N10" s="7">
        <f t="shared" si="1"/>
        <v>671</v>
      </c>
      <c r="O10" s="77">
        <f t="shared" si="2"/>
        <v>657</v>
      </c>
    </row>
    <row r="11" spans="1:15" x14ac:dyDescent="0.2">
      <c r="A11" t="s">
        <v>43</v>
      </c>
      <c r="B11" s="137">
        <f t="shared" si="3"/>
        <v>209</v>
      </c>
      <c r="C11" s="135">
        <v>321</v>
      </c>
      <c r="D11" s="9">
        <v>64</v>
      </c>
      <c r="E11" s="9">
        <v>177</v>
      </c>
      <c r="F11" s="9">
        <v>40</v>
      </c>
      <c r="G11" s="9">
        <v>6</v>
      </c>
      <c r="H11" s="9">
        <v>39</v>
      </c>
      <c r="I11" s="9">
        <v>6</v>
      </c>
      <c r="J11" s="9">
        <v>20</v>
      </c>
      <c r="K11" s="9">
        <v>16</v>
      </c>
      <c r="L11" s="9">
        <v>32</v>
      </c>
      <c r="M11" s="109">
        <f>StatisticaCL!N12</f>
        <v>18</v>
      </c>
      <c r="N11" s="7">
        <f t="shared" si="1"/>
        <v>739</v>
      </c>
      <c r="O11" s="77">
        <f t="shared" si="2"/>
        <v>721</v>
      </c>
    </row>
    <row r="12" spans="1:15" x14ac:dyDescent="0.2">
      <c r="A12" t="s">
        <v>44</v>
      </c>
      <c r="B12" s="137">
        <f t="shared" si="3"/>
        <v>210</v>
      </c>
      <c r="C12" s="135">
        <v>287</v>
      </c>
      <c r="D12" s="9">
        <v>14</v>
      </c>
      <c r="E12" s="9">
        <v>66</v>
      </c>
      <c r="F12" s="9">
        <v>16</v>
      </c>
      <c r="G12" s="9">
        <v>0</v>
      </c>
      <c r="H12" s="9">
        <v>12</v>
      </c>
      <c r="I12" s="9">
        <v>6</v>
      </c>
      <c r="J12" s="9">
        <v>18</v>
      </c>
      <c r="K12" s="9">
        <v>7</v>
      </c>
      <c r="L12" s="9">
        <v>7</v>
      </c>
      <c r="M12" s="109">
        <f>StatisticaCL!N13</f>
        <v>15</v>
      </c>
      <c r="N12" s="7">
        <f t="shared" si="1"/>
        <v>448</v>
      </c>
      <c r="O12" s="77">
        <f t="shared" si="2"/>
        <v>433</v>
      </c>
    </row>
    <row r="13" spans="1:15" x14ac:dyDescent="0.2">
      <c r="A13" t="s">
        <v>45</v>
      </c>
      <c r="B13" s="137">
        <f t="shared" si="3"/>
        <v>211</v>
      </c>
      <c r="C13" s="135">
        <v>317</v>
      </c>
      <c r="D13" s="9">
        <v>48</v>
      </c>
      <c r="E13" s="9">
        <v>146</v>
      </c>
      <c r="F13" s="9">
        <v>30</v>
      </c>
      <c r="G13" s="9">
        <v>5</v>
      </c>
      <c r="H13" s="9">
        <v>13</v>
      </c>
      <c r="I13" s="9">
        <v>2</v>
      </c>
      <c r="J13" s="9">
        <v>27</v>
      </c>
      <c r="K13" s="9">
        <v>17</v>
      </c>
      <c r="L13" s="9">
        <v>17</v>
      </c>
      <c r="M13" s="109">
        <f>StatisticaCL!N14</f>
        <v>8</v>
      </c>
      <c r="N13" s="7">
        <f t="shared" si="1"/>
        <v>630</v>
      </c>
      <c r="O13" s="77">
        <f t="shared" si="2"/>
        <v>622</v>
      </c>
    </row>
    <row r="14" spans="1:15" x14ac:dyDescent="0.2">
      <c r="A14" t="s">
        <v>46</v>
      </c>
      <c r="B14" s="137">
        <f t="shared" si="3"/>
        <v>212</v>
      </c>
      <c r="C14" s="135">
        <v>278</v>
      </c>
      <c r="D14" s="9">
        <v>26</v>
      </c>
      <c r="E14" s="9">
        <v>160</v>
      </c>
      <c r="F14" s="9">
        <v>20</v>
      </c>
      <c r="G14" s="9">
        <v>6</v>
      </c>
      <c r="H14" s="9">
        <v>36</v>
      </c>
      <c r="I14" s="9">
        <v>6</v>
      </c>
      <c r="J14" s="9">
        <v>22</v>
      </c>
      <c r="K14" s="9">
        <v>16</v>
      </c>
      <c r="L14" s="9">
        <v>16</v>
      </c>
      <c r="M14" s="109">
        <f>StatisticaCL!N15</f>
        <v>6</v>
      </c>
      <c r="N14" s="7">
        <f t="shared" si="1"/>
        <v>592</v>
      </c>
      <c r="O14" s="77">
        <f t="shared" si="2"/>
        <v>586</v>
      </c>
    </row>
    <row r="15" spans="1:15" x14ac:dyDescent="0.2">
      <c r="A15" t="s">
        <v>47</v>
      </c>
      <c r="B15" s="137">
        <f t="shared" si="3"/>
        <v>213</v>
      </c>
      <c r="C15" s="135">
        <v>369</v>
      </c>
      <c r="D15" s="9">
        <v>60</v>
      </c>
      <c r="E15" s="9">
        <v>147</v>
      </c>
      <c r="F15" s="9">
        <v>27</v>
      </c>
      <c r="G15" s="9">
        <v>8</v>
      </c>
      <c r="H15" s="9">
        <v>11</v>
      </c>
      <c r="I15" s="9">
        <v>3</v>
      </c>
      <c r="J15" s="9">
        <v>14</v>
      </c>
      <c r="K15" s="9">
        <v>20</v>
      </c>
      <c r="L15" s="9">
        <v>27</v>
      </c>
      <c r="M15" s="109">
        <f>StatisticaCL!N16</f>
        <v>14</v>
      </c>
      <c r="N15" s="7">
        <f t="shared" si="1"/>
        <v>700</v>
      </c>
      <c r="O15" s="77">
        <f t="shared" si="2"/>
        <v>686</v>
      </c>
    </row>
    <row r="16" spans="1:15" x14ac:dyDescent="0.2">
      <c r="A16" t="s">
        <v>47</v>
      </c>
      <c r="B16" s="137">
        <f t="shared" si="3"/>
        <v>214</v>
      </c>
      <c r="C16" s="135">
        <v>335</v>
      </c>
      <c r="D16" s="9">
        <v>39</v>
      </c>
      <c r="E16" s="9">
        <v>158</v>
      </c>
      <c r="F16" s="9">
        <v>26</v>
      </c>
      <c r="G16" s="9">
        <v>7</v>
      </c>
      <c r="H16" s="9">
        <v>21</v>
      </c>
      <c r="I16" s="9">
        <v>4</v>
      </c>
      <c r="J16" s="9">
        <v>25</v>
      </c>
      <c r="K16" s="9">
        <v>12</v>
      </c>
      <c r="L16" s="9">
        <v>9</v>
      </c>
      <c r="M16" s="109">
        <f>StatisticaCL!N17</f>
        <v>14</v>
      </c>
      <c r="N16" s="7">
        <f t="shared" si="1"/>
        <v>650</v>
      </c>
      <c r="O16" s="77">
        <f t="shared" si="2"/>
        <v>636</v>
      </c>
    </row>
    <row r="17" spans="1:15" x14ac:dyDescent="0.2">
      <c r="A17" t="s">
        <v>48</v>
      </c>
      <c r="B17" s="137">
        <f t="shared" si="3"/>
        <v>215</v>
      </c>
      <c r="C17" s="135">
        <v>407</v>
      </c>
      <c r="D17" s="9">
        <v>42</v>
      </c>
      <c r="E17" s="9">
        <v>126</v>
      </c>
      <c r="F17" s="9">
        <v>18</v>
      </c>
      <c r="G17" s="9">
        <v>6</v>
      </c>
      <c r="H17" s="9">
        <v>22</v>
      </c>
      <c r="I17" s="9">
        <v>2</v>
      </c>
      <c r="J17" s="9">
        <v>34</v>
      </c>
      <c r="K17" s="9">
        <v>21</v>
      </c>
      <c r="L17" s="9">
        <v>13</v>
      </c>
      <c r="M17" s="109">
        <f>StatisticaCL!N18</f>
        <v>8</v>
      </c>
      <c r="N17" s="7">
        <f t="shared" si="1"/>
        <v>699</v>
      </c>
      <c r="O17" s="77">
        <f t="shared" si="2"/>
        <v>691</v>
      </c>
    </row>
    <row r="18" spans="1:15" x14ac:dyDescent="0.2">
      <c r="A18" t="s">
        <v>48</v>
      </c>
      <c r="B18" s="137">
        <f t="shared" si="3"/>
        <v>216</v>
      </c>
      <c r="C18" s="135">
        <v>238</v>
      </c>
      <c r="D18" s="9">
        <v>43</v>
      </c>
      <c r="E18" s="9">
        <v>109</v>
      </c>
      <c r="F18" s="9">
        <v>23</v>
      </c>
      <c r="G18" s="9">
        <v>2</v>
      </c>
      <c r="H18" s="9">
        <v>9</v>
      </c>
      <c r="I18" s="9">
        <v>1</v>
      </c>
      <c r="J18" s="9">
        <v>16</v>
      </c>
      <c r="K18" s="9">
        <v>16</v>
      </c>
      <c r="L18" s="9">
        <v>4</v>
      </c>
      <c r="M18" s="109">
        <f>StatisticaCL!N19</f>
        <v>10</v>
      </c>
      <c r="N18" s="7">
        <f t="shared" si="1"/>
        <v>471</v>
      </c>
      <c r="O18" s="77">
        <f t="shared" si="2"/>
        <v>461</v>
      </c>
    </row>
    <row r="19" spans="1:15" x14ac:dyDescent="0.2">
      <c r="A19" t="s">
        <v>48</v>
      </c>
      <c r="B19" s="137">
        <f t="shared" si="3"/>
        <v>217</v>
      </c>
      <c r="C19" s="135">
        <v>317</v>
      </c>
      <c r="D19" s="9">
        <v>31</v>
      </c>
      <c r="E19" s="9">
        <v>107</v>
      </c>
      <c r="F19" s="9">
        <v>13</v>
      </c>
      <c r="G19" s="9">
        <v>5</v>
      </c>
      <c r="H19" s="9">
        <v>11</v>
      </c>
      <c r="I19" s="9">
        <v>2</v>
      </c>
      <c r="J19" s="9">
        <v>7</v>
      </c>
      <c r="K19" s="9">
        <v>14</v>
      </c>
      <c r="L19" s="9">
        <v>7</v>
      </c>
      <c r="M19" s="109">
        <f>StatisticaCL!N20</f>
        <v>8</v>
      </c>
      <c r="N19" s="7">
        <f t="shared" si="1"/>
        <v>522</v>
      </c>
      <c r="O19" s="77">
        <f t="shared" si="2"/>
        <v>514</v>
      </c>
    </row>
    <row r="20" spans="1:15" x14ac:dyDescent="0.2">
      <c r="A20" t="s">
        <v>49</v>
      </c>
      <c r="B20" s="137">
        <f t="shared" si="3"/>
        <v>218</v>
      </c>
      <c r="C20" s="135">
        <v>317</v>
      </c>
      <c r="D20" s="9">
        <v>40</v>
      </c>
      <c r="E20" s="9">
        <v>142</v>
      </c>
      <c r="F20" s="9">
        <v>22</v>
      </c>
      <c r="G20" s="9">
        <v>4</v>
      </c>
      <c r="H20" s="9">
        <v>19</v>
      </c>
      <c r="I20" s="9">
        <v>2</v>
      </c>
      <c r="J20" s="9">
        <v>21</v>
      </c>
      <c r="K20" s="9">
        <v>31</v>
      </c>
      <c r="L20" s="9">
        <v>22</v>
      </c>
      <c r="M20" s="109">
        <f>StatisticaCL!N21</f>
        <v>16</v>
      </c>
      <c r="N20" s="7">
        <f t="shared" si="1"/>
        <v>636</v>
      </c>
      <c r="O20" s="77">
        <f t="shared" si="2"/>
        <v>620</v>
      </c>
    </row>
    <row r="21" spans="1:15" x14ac:dyDescent="0.2">
      <c r="A21" t="s">
        <v>50</v>
      </c>
      <c r="B21" s="137">
        <f t="shared" si="3"/>
        <v>219</v>
      </c>
      <c r="C21" s="135">
        <v>326</v>
      </c>
      <c r="D21" s="9">
        <v>39</v>
      </c>
      <c r="E21" s="9">
        <v>98</v>
      </c>
      <c r="F21" s="9">
        <v>16</v>
      </c>
      <c r="G21" s="9">
        <v>6</v>
      </c>
      <c r="H21" s="9">
        <v>16</v>
      </c>
      <c r="I21" s="9">
        <v>2</v>
      </c>
      <c r="J21" s="9">
        <v>15</v>
      </c>
      <c r="K21" s="9">
        <v>15</v>
      </c>
      <c r="L21" s="9">
        <v>14</v>
      </c>
      <c r="M21" s="109">
        <f>StatisticaCL!N22</f>
        <v>15</v>
      </c>
      <c r="N21" s="7">
        <f t="shared" si="1"/>
        <v>562</v>
      </c>
      <c r="O21" s="77">
        <f t="shared" si="2"/>
        <v>547</v>
      </c>
    </row>
    <row r="22" spans="1:15" x14ac:dyDescent="0.2">
      <c r="A22" t="s">
        <v>51</v>
      </c>
      <c r="B22" s="137">
        <f t="shared" si="3"/>
        <v>220</v>
      </c>
      <c r="C22" s="135">
        <v>357</v>
      </c>
      <c r="D22" s="9">
        <v>39</v>
      </c>
      <c r="E22" s="9">
        <v>100</v>
      </c>
      <c r="F22" s="9">
        <v>20</v>
      </c>
      <c r="G22" s="9">
        <v>2</v>
      </c>
      <c r="H22" s="9">
        <v>20</v>
      </c>
      <c r="I22" s="9">
        <v>6</v>
      </c>
      <c r="J22" s="9">
        <v>11</v>
      </c>
      <c r="K22" s="9">
        <v>22</v>
      </c>
      <c r="L22" s="9">
        <v>10</v>
      </c>
      <c r="M22" s="109">
        <f>StatisticaCL!N23</f>
        <v>16</v>
      </c>
      <c r="N22" s="7">
        <f t="shared" si="1"/>
        <v>603</v>
      </c>
      <c r="O22" s="77">
        <f t="shared" si="2"/>
        <v>587</v>
      </c>
    </row>
    <row r="23" spans="1:15" x14ac:dyDescent="0.2">
      <c r="A23" t="s">
        <v>52</v>
      </c>
      <c r="B23" s="137">
        <f t="shared" si="3"/>
        <v>221</v>
      </c>
      <c r="C23" s="135">
        <v>366</v>
      </c>
      <c r="D23" s="9">
        <v>44</v>
      </c>
      <c r="E23" s="9">
        <v>114</v>
      </c>
      <c r="F23" s="9">
        <v>24</v>
      </c>
      <c r="G23" s="9">
        <v>9</v>
      </c>
      <c r="H23" s="9">
        <v>16</v>
      </c>
      <c r="I23" s="9">
        <v>7</v>
      </c>
      <c r="J23" s="9">
        <v>17</v>
      </c>
      <c r="K23" s="9">
        <v>17</v>
      </c>
      <c r="L23" s="9">
        <v>6</v>
      </c>
      <c r="M23" s="109">
        <f>StatisticaCL!N24</f>
        <v>4</v>
      </c>
      <c r="N23" s="7">
        <f t="shared" si="1"/>
        <v>624</v>
      </c>
      <c r="O23" s="77">
        <f t="shared" si="2"/>
        <v>620</v>
      </c>
    </row>
    <row r="24" spans="1:15" x14ac:dyDescent="0.2">
      <c r="A24" t="s">
        <v>53</v>
      </c>
      <c r="B24" s="137">
        <f t="shared" si="3"/>
        <v>222</v>
      </c>
      <c r="C24" s="138">
        <v>305</v>
      </c>
      <c r="D24" s="27">
        <v>23</v>
      </c>
      <c r="E24" s="27">
        <v>70</v>
      </c>
      <c r="F24" s="27">
        <v>45</v>
      </c>
      <c r="G24" s="27">
        <v>1</v>
      </c>
      <c r="H24" s="27">
        <v>23</v>
      </c>
      <c r="I24" s="27">
        <v>1</v>
      </c>
      <c r="J24" s="27">
        <v>9</v>
      </c>
      <c r="K24" s="27">
        <v>3</v>
      </c>
      <c r="L24" s="27">
        <v>6</v>
      </c>
      <c r="M24" s="109">
        <f>StatisticaCL!N25</f>
        <v>19</v>
      </c>
      <c r="N24" s="7">
        <f t="shared" si="1"/>
        <v>505</v>
      </c>
      <c r="O24" s="77">
        <f t="shared" si="2"/>
        <v>486</v>
      </c>
    </row>
    <row r="25" spans="1:15" x14ac:dyDescent="0.2">
      <c r="A25" t="s">
        <v>54</v>
      </c>
      <c r="B25" s="137">
        <f t="shared" si="3"/>
        <v>223</v>
      </c>
      <c r="C25" s="135">
        <v>264</v>
      </c>
      <c r="D25" s="9">
        <v>32</v>
      </c>
      <c r="E25" s="9">
        <v>86</v>
      </c>
      <c r="F25" s="9">
        <v>60</v>
      </c>
      <c r="G25" s="9">
        <v>4</v>
      </c>
      <c r="H25" s="9">
        <v>27</v>
      </c>
      <c r="I25" s="9">
        <v>4</v>
      </c>
      <c r="J25" s="9">
        <v>12</v>
      </c>
      <c r="K25" s="9">
        <v>8</v>
      </c>
      <c r="L25" s="9">
        <v>1</v>
      </c>
      <c r="M25" s="109">
        <f>StatisticaCL!N26</f>
        <v>17</v>
      </c>
      <c r="N25" s="7">
        <f t="shared" si="1"/>
        <v>515</v>
      </c>
      <c r="O25" s="77">
        <f t="shared" si="2"/>
        <v>498</v>
      </c>
    </row>
    <row r="26" spans="1:15" x14ac:dyDescent="0.2">
      <c r="B26" s="137">
        <f t="shared" si="3"/>
        <v>224</v>
      </c>
      <c r="C26" s="139">
        <v>278</v>
      </c>
      <c r="D26" s="40">
        <v>173</v>
      </c>
      <c r="E26" s="40">
        <v>80</v>
      </c>
      <c r="F26" s="40">
        <v>22</v>
      </c>
      <c r="G26" s="40">
        <v>3</v>
      </c>
      <c r="H26" s="40">
        <v>24</v>
      </c>
      <c r="I26" s="40">
        <v>6</v>
      </c>
      <c r="J26" s="40">
        <v>7</v>
      </c>
      <c r="K26" s="40">
        <v>19</v>
      </c>
      <c r="L26" s="40">
        <v>10</v>
      </c>
      <c r="M26" s="109">
        <f>StatisticaCL!N27</f>
        <v>26</v>
      </c>
      <c r="N26" s="7">
        <f t="shared" si="1"/>
        <v>648</v>
      </c>
      <c r="O26" s="77">
        <f t="shared" si="2"/>
        <v>622</v>
      </c>
    </row>
    <row r="27" spans="1:15" x14ac:dyDescent="0.2">
      <c r="B27" s="137">
        <f t="shared" si="3"/>
        <v>225</v>
      </c>
      <c r="C27" s="139">
        <v>155</v>
      </c>
      <c r="D27" s="40">
        <v>1</v>
      </c>
      <c r="E27" s="40">
        <v>79</v>
      </c>
      <c r="F27" s="40">
        <v>6</v>
      </c>
      <c r="G27" s="40">
        <v>0</v>
      </c>
      <c r="H27" s="40">
        <v>12</v>
      </c>
      <c r="I27" s="40">
        <v>1</v>
      </c>
      <c r="J27" s="40">
        <v>2</v>
      </c>
      <c r="K27" s="40">
        <v>3</v>
      </c>
      <c r="L27" s="40">
        <v>3</v>
      </c>
      <c r="M27" s="109">
        <f>StatisticaCL!N28</f>
        <v>23</v>
      </c>
      <c r="N27" s="7">
        <f t="shared" si="1"/>
        <v>285</v>
      </c>
      <c r="O27" s="77">
        <f t="shared" si="2"/>
        <v>262</v>
      </c>
    </row>
    <row r="28" spans="1:15" ht="13.5" thickBot="1" x14ac:dyDescent="0.25">
      <c r="A28" t="s">
        <v>55</v>
      </c>
      <c r="B28" s="137">
        <f t="shared" si="3"/>
        <v>226</v>
      </c>
      <c r="C28" s="139">
        <v>34</v>
      </c>
      <c r="D28" s="40">
        <v>2</v>
      </c>
      <c r="E28" s="40">
        <v>14</v>
      </c>
      <c r="F28" s="40">
        <v>6</v>
      </c>
      <c r="G28" s="40">
        <v>0</v>
      </c>
      <c r="H28" s="40">
        <v>24</v>
      </c>
      <c r="I28" s="40">
        <v>3</v>
      </c>
      <c r="J28" s="40">
        <v>2</v>
      </c>
      <c r="K28" s="40">
        <v>0</v>
      </c>
      <c r="L28" s="40">
        <v>0</v>
      </c>
      <c r="M28" s="109">
        <f>StatisticaCL!N29</f>
        <v>9</v>
      </c>
      <c r="N28" s="42">
        <f t="shared" si="1"/>
        <v>94</v>
      </c>
      <c r="O28" s="111">
        <f t="shared" si="2"/>
        <v>85</v>
      </c>
    </row>
    <row r="29" spans="1:15" ht="13.5" thickBot="1" x14ac:dyDescent="0.25">
      <c r="B29" s="140" t="s">
        <v>9</v>
      </c>
      <c r="C29" s="41">
        <f t="shared" ref="C29:O29" si="4">SUM(C3:C28)</f>
        <v>7268</v>
      </c>
      <c r="D29" s="41">
        <f t="shared" si="4"/>
        <v>1197</v>
      </c>
      <c r="E29" s="41">
        <f t="shared" si="4"/>
        <v>3226</v>
      </c>
      <c r="F29" s="41">
        <f t="shared" si="4"/>
        <v>631</v>
      </c>
      <c r="G29" s="41">
        <f t="shared" si="4"/>
        <v>128</v>
      </c>
      <c r="H29" s="41">
        <f t="shared" si="4"/>
        <v>727</v>
      </c>
      <c r="I29" s="41">
        <f t="shared" si="4"/>
        <v>103</v>
      </c>
      <c r="J29" s="41">
        <f t="shared" si="4"/>
        <v>391</v>
      </c>
      <c r="K29" s="41">
        <f t="shared" si="4"/>
        <v>472</v>
      </c>
      <c r="L29" s="41">
        <f t="shared" si="4"/>
        <v>377</v>
      </c>
      <c r="M29" s="44">
        <f t="shared" si="4"/>
        <v>398</v>
      </c>
      <c r="N29" s="26">
        <f t="shared" si="4"/>
        <v>14918</v>
      </c>
      <c r="O29" s="43">
        <f t="shared" si="4"/>
        <v>14520</v>
      </c>
    </row>
    <row r="30" spans="1:15" ht="13.5" thickBot="1" x14ac:dyDescent="0.25">
      <c r="B30" s="141">
        <f>SUM(C30:L30)</f>
        <v>12418</v>
      </c>
      <c r="C30" s="112">
        <f>IF(C29&gt;Prag5,C29,0)</f>
        <v>7268</v>
      </c>
      <c r="D30" s="112">
        <f>IF(D29&gt;Prag8,D29,0)</f>
        <v>1197</v>
      </c>
      <c r="E30" s="112">
        <f>IF(E29&gt;Prag5,E29,0)</f>
        <v>3226</v>
      </c>
      <c r="F30" s="112">
        <f t="shared" ref="F30:L30" si="5">IF(F29&gt;Prag5,F29,0)</f>
        <v>0</v>
      </c>
      <c r="G30" s="112">
        <f t="shared" si="5"/>
        <v>0</v>
      </c>
      <c r="H30" s="112">
        <f t="shared" si="5"/>
        <v>727</v>
      </c>
      <c r="I30" s="112">
        <f t="shared" si="5"/>
        <v>0</v>
      </c>
      <c r="J30" s="112">
        <f t="shared" si="5"/>
        <v>0</v>
      </c>
      <c r="K30" s="112">
        <f t="shared" si="5"/>
        <v>0</v>
      </c>
      <c r="L30" s="112">
        <f t="shared" si="5"/>
        <v>0</v>
      </c>
      <c r="M30" s="113"/>
      <c r="N30" s="19"/>
    </row>
    <row r="31" spans="1:15" ht="13.5" thickBot="1" x14ac:dyDescent="0.25">
      <c r="B31" s="22" t="s">
        <v>15</v>
      </c>
      <c r="C31" s="21">
        <f t="shared" ref="C31:L31" si="6">INT(C30/CoeficientElectoral)</f>
        <v>11</v>
      </c>
      <c r="D31" s="21">
        <f t="shared" si="6"/>
        <v>1</v>
      </c>
      <c r="E31" s="21">
        <f t="shared" si="6"/>
        <v>4</v>
      </c>
      <c r="F31" s="21">
        <f t="shared" si="6"/>
        <v>0</v>
      </c>
      <c r="G31" s="21">
        <f t="shared" si="6"/>
        <v>0</v>
      </c>
      <c r="H31" s="21">
        <f t="shared" si="6"/>
        <v>1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1">
        <f t="shared" si="6"/>
        <v>0</v>
      </c>
      <c r="M31" s="35">
        <f>SUM(C31:L31)</f>
        <v>17</v>
      </c>
      <c r="N31" s="19"/>
    </row>
    <row r="32" spans="1:15" x14ac:dyDescent="0.2">
      <c r="B32" s="142" t="s">
        <v>83</v>
      </c>
      <c r="C32" s="115">
        <f t="shared" ref="C32:L32" si="7">C30-C31*CoeficientElectoral</f>
        <v>85</v>
      </c>
      <c r="D32" s="115">
        <f t="shared" si="7"/>
        <v>544</v>
      </c>
      <c r="E32" s="115">
        <f t="shared" si="7"/>
        <v>614</v>
      </c>
      <c r="F32" s="115">
        <f t="shared" si="7"/>
        <v>0</v>
      </c>
      <c r="G32" s="115">
        <f t="shared" si="7"/>
        <v>0</v>
      </c>
      <c r="H32" s="115">
        <f t="shared" si="7"/>
        <v>74</v>
      </c>
      <c r="I32" s="115">
        <f t="shared" si="7"/>
        <v>0</v>
      </c>
      <c r="J32" s="115">
        <f t="shared" si="7"/>
        <v>0</v>
      </c>
      <c r="K32" s="115">
        <f t="shared" si="7"/>
        <v>0</v>
      </c>
      <c r="L32" s="115">
        <f t="shared" si="7"/>
        <v>0</v>
      </c>
      <c r="M32" s="19"/>
      <c r="N32" s="19"/>
    </row>
    <row r="33" spans="2:14" ht="13.5" thickBot="1" x14ac:dyDescent="0.25">
      <c r="B33" s="143" t="s">
        <v>16</v>
      </c>
      <c r="C33" s="116">
        <f t="shared" ref="C33:L33" si="8">IF(C32&gt;0,RANK(C32,$C32:$L32,0),0)</f>
        <v>3</v>
      </c>
      <c r="D33" s="116">
        <f t="shared" si="8"/>
        <v>2</v>
      </c>
      <c r="E33" s="116">
        <f t="shared" si="8"/>
        <v>1</v>
      </c>
      <c r="F33" s="116">
        <f t="shared" si="8"/>
        <v>0</v>
      </c>
      <c r="G33" s="116">
        <f t="shared" si="8"/>
        <v>0</v>
      </c>
      <c r="H33" s="116">
        <f t="shared" si="8"/>
        <v>4</v>
      </c>
      <c r="I33" s="116">
        <f t="shared" si="8"/>
        <v>0</v>
      </c>
      <c r="J33" s="116">
        <f t="shared" si="8"/>
        <v>0</v>
      </c>
      <c r="K33" s="116">
        <f t="shared" si="8"/>
        <v>0</v>
      </c>
      <c r="L33" s="116">
        <f t="shared" si="8"/>
        <v>0</v>
      </c>
      <c r="M33" s="19"/>
      <c r="N33" s="19"/>
    </row>
    <row r="34" spans="2:14" ht="13.5" thickBot="1" x14ac:dyDescent="0.25">
      <c r="B34" s="22" t="s">
        <v>13</v>
      </c>
      <c r="C34" s="21">
        <v>0</v>
      </c>
      <c r="D34" s="21">
        <v>1</v>
      </c>
      <c r="E34" s="21">
        <v>1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19"/>
      <c r="N34" s="19"/>
    </row>
    <row r="35" spans="2:14" ht="13.5" thickBot="1" x14ac:dyDescent="0.25">
      <c r="B35" s="45" t="s">
        <v>14</v>
      </c>
      <c r="C35" s="114">
        <f>SUM(C31,C34)</f>
        <v>11</v>
      </c>
      <c r="D35" s="114">
        <f t="shared" ref="D35:L35" si="9">SUM(D31,D34)</f>
        <v>2</v>
      </c>
      <c r="E35" s="114">
        <f t="shared" si="9"/>
        <v>5</v>
      </c>
      <c r="F35" s="114">
        <f t="shared" si="9"/>
        <v>0</v>
      </c>
      <c r="G35" s="114">
        <f t="shared" si="9"/>
        <v>0</v>
      </c>
      <c r="H35" s="114">
        <f t="shared" si="9"/>
        <v>1</v>
      </c>
      <c r="I35" s="114">
        <f t="shared" si="9"/>
        <v>0</v>
      </c>
      <c r="J35" s="114">
        <f t="shared" si="9"/>
        <v>0</v>
      </c>
      <c r="K35" s="114">
        <f t="shared" si="9"/>
        <v>0</v>
      </c>
      <c r="L35" s="114">
        <f t="shared" si="9"/>
        <v>0</v>
      </c>
      <c r="M35" s="19"/>
      <c r="N35" s="19"/>
    </row>
    <row r="36" spans="2:14" ht="13.5" thickBot="1" x14ac:dyDescent="0.2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9"/>
      <c r="N36" s="19"/>
    </row>
    <row r="37" spans="2:14" ht="13.5" thickBot="1" x14ac:dyDescent="0.25">
      <c r="B37" s="16" t="s">
        <v>11</v>
      </c>
      <c r="C37" s="17"/>
      <c r="D37" s="46"/>
      <c r="E37" s="22">
        <v>19</v>
      </c>
      <c r="G37" s="3">
        <f>INT(TotalVotPestePrag/19)</f>
        <v>653</v>
      </c>
      <c r="H37" s="4" t="s">
        <v>10</v>
      </c>
      <c r="I37" s="4"/>
      <c r="J37" s="4"/>
    </row>
    <row r="38" spans="2:14" ht="13.5" thickBot="1" x14ac:dyDescent="0.25">
      <c r="B38" s="13" t="s">
        <v>23</v>
      </c>
      <c r="C38" s="14"/>
      <c r="D38" s="15"/>
      <c r="E38" s="45">
        <f>TotalVot-TotalVotAnulate</f>
        <v>14520</v>
      </c>
      <c r="M38" s="29"/>
    </row>
    <row r="39" spans="2:14" ht="13.5" thickBot="1" x14ac:dyDescent="0.25">
      <c r="B39" s="16" t="s">
        <v>7</v>
      </c>
      <c r="C39" s="17"/>
      <c r="D39" s="18"/>
      <c r="E39" s="22">
        <f>(TotalVVE*5)/100</f>
        <v>726</v>
      </c>
      <c r="G39" s="3">
        <f>NrConsilieri-MandateE1</f>
        <v>2</v>
      </c>
      <c r="H39" s="3" t="s">
        <v>33</v>
      </c>
      <c r="I39" s="3"/>
      <c r="J39" s="3"/>
      <c r="K39" s="3"/>
      <c r="L39" s="3"/>
    </row>
    <row r="40" spans="2:14" ht="13.5" thickBot="1" x14ac:dyDescent="0.25">
      <c r="B40" s="16" t="s">
        <v>8</v>
      </c>
      <c r="C40" s="17"/>
      <c r="D40" s="18"/>
      <c r="E40" s="22">
        <f>(TotalVVE*7)/100</f>
        <v>1016.4</v>
      </c>
    </row>
    <row r="41" spans="2:14" ht="13.5" thickBot="1" x14ac:dyDescent="0.25">
      <c r="B41" s="181" t="s">
        <v>90</v>
      </c>
      <c r="C41" s="181"/>
      <c r="E41" s="22">
        <f>(TotalVVE*8)/100</f>
        <v>1161.5999999999999</v>
      </c>
    </row>
  </sheetData>
  <mergeCells count="1">
    <mergeCell ref="B41:C41"/>
  </mergeCells>
  <phoneticPr fontId="5" type="noConversion"/>
  <pageMargins left="0.15748031496062992" right="0.15748031496062992" top="0.78740157480314965" bottom="0.78740157480314965" header="0.31496062992125984" footer="0.51181102362204722"/>
  <pageSetup paperSize="9" scale="92" orientation="landscape" r:id="rId1"/>
  <headerFooter alignWithMargins="0">
    <oddHeader>&amp;C&amp;"Arial,Aldin"&amp;12Alegeri CL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Data1 xmlns="49ad8bbe-11e1-42b2-a965-6a341b5f7ad4">2016-06-04T21:00:00+00:00</Data1>
    <Tip_x0020_alegeri xmlns="b667a3e5-3c04-41c9-9d72-a85698dacf68">Locale</Tip_x0020_alegeri>
    <_dlc_DocId xmlns="49ad8bbe-11e1-42b2-a965-6a341b5f7ad4">PMD16-107-56</_dlc_DocId>
    <_dlc_DocIdUrl xmlns="49ad8bbe-11e1-42b2-a965-6a341b5f7ad4">
      <Url>http://smdoc/Situri/Secretar/_layouts/15/DocIdRedir.aspx?ID=PMD16-107-56</Url>
      <Description>PMD16-107-56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D7841F7EB5DF47B26862C9C5AC0A50" ma:contentTypeVersion="27" ma:contentTypeDescription="Creare document nou." ma:contentTypeScope="" ma:versionID="5e4955f7745cc863e0db6f23daaaf356">
  <xsd:schema xmlns:xsd="http://www.w3.org/2001/XMLSchema" xmlns:xs="http://www.w3.org/2001/XMLSchema" xmlns:p="http://schemas.microsoft.com/office/2006/metadata/properties" xmlns:ns1="http://schemas.microsoft.com/sharepoint/v3" xmlns:ns2="49ad8bbe-11e1-42b2-a965-6a341b5f7ad4" xmlns:ns4="b667a3e5-3c04-41c9-9d72-a85698dacf68" xmlns:ns5="http://schemas.microsoft.com/sharepoint/v4" targetNamespace="http://schemas.microsoft.com/office/2006/metadata/properties" ma:root="true" ma:fieldsID="bc414a470281c03db4398741e7a92ea6" ns1:_="" ns2:_="" ns4:_="" ns5:_="">
    <xsd:import namespace="http://schemas.microsoft.com/sharepoint/v3"/>
    <xsd:import namespace="49ad8bbe-11e1-42b2-a965-6a341b5f7ad4"/>
    <xsd:import namespace="b667a3e5-3c04-41c9-9d72-a85698dacf6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a1" minOccurs="0"/>
                <xsd:element ref="ns4:Tip_x0020_alegeri" minOccurs="0"/>
                <xsd:element ref="ns2:_dlc_DocId" minOccurs="0"/>
                <xsd:element ref="ns2:_dlc_DocIdUrl" minOccurs="0"/>
                <xsd:element ref="ns2:_dlc_DocIdPersistId" minOccurs="0"/>
                <xsd:element ref="ns5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5" nillable="true" ma:displayName="Înregistrare declarată" ma:hidden="true" ma:internalName="_vti_ItemDeclaredRecord" ma:readOnly="true">
      <xsd:simpleType>
        <xsd:restriction base="dms:DateTime"/>
      </xsd:simpleType>
    </xsd:element>
    <xsd:element name="_vti_ItemHoldRecordStatus" ma:index="16" nillable="true" ma:displayName="Stare suspendare și înregistrare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d8bbe-11e1-42b2-a965-6a341b5f7ad4" elementFormDefault="qualified">
    <xsd:import namespace="http://schemas.microsoft.com/office/2006/documentManagement/types"/>
    <xsd:import namespace="http://schemas.microsoft.com/office/infopath/2007/PartnerControls"/>
    <xsd:element name="Data1" ma:index="8" nillable="true" ma:displayName="Data" ma:default="[today]" ma:description="Data generică" ma:format="DateOnly" ma:internalName="Data1">
      <xsd:simpleType>
        <xsd:restriction base="dms:DateTime"/>
      </xsd:simpleType>
    </xsd:element>
    <xsd:element name="_dlc_DocId" ma:index="11" nillable="true" ma:displayName="Valoare ID document" ma:description="Valoarea ID-ului de document atribuită acestui element." ma:internalName="_dlc_DocId" ma:readOnly="true">
      <xsd:simpleType>
        <xsd:restriction base="dms:Text"/>
      </xsd:simpleType>
    </xsd:element>
    <xsd:element name="_dlc_DocIdUrl" ma:index="12" nillable="true" ma:displayName="ID document" ma:description="Link permanent la aces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7a3e5-3c04-41c9-9d72-a85698dacf68" elementFormDefault="qualified">
    <xsd:import namespace="http://schemas.microsoft.com/office/2006/documentManagement/types"/>
    <xsd:import namespace="http://schemas.microsoft.com/office/infopath/2007/PartnerControls"/>
    <xsd:element name="Tip_x0020_alegeri" ma:index="10" nillable="true" ma:displayName="Tip alegeri" ma:default="Locale" ma:format="Dropdown" ma:internalName="Tip_x0020_alegeri">
      <xsd:simpleType>
        <xsd:restriction base="dms:Choice">
          <xsd:enumeration value="Locale"/>
          <xsd:enumeration value="Parlamentare"/>
          <xsd:enumeration value="Europarlamentare"/>
          <xsd:enumeration value="Preşedinţie"/>
          <xsd:enumeration value="Referendu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 ma:index="9" ma:displayName="Subi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35CADE92-40C4-4DAB-B5E5-B1B25377CBA6}"/>
</file>

<file path=customXml/itemProps2.xml><?xml version="1.0" encoding="utf-8"?>
<ds:datastoreItem xmlns:ds="http://schemas.openxmlformats.org/officeDocument/2006/customXml" ds:itemID="{67B6184F-8B80-49EE-889A-0BCD50D238C9}"/>
</file>

<file path=customXml/itemProps3.xml><?xml version="1.0" encoding="utf-8"?>
<ds:datastoreItem xmlns:ds="http://schemas.openxmlformats.org/officeDocument/2006/customXml" ds:itemID="{1379C230-4AD5-469A-9A5F-A8BBCF78B28A}"/>
</file>

<file path=customXml/itemProps4.xml><?xml version="1.0" encoding="utf-8"?>
<ds:datastoreItem xmlns:ds="http://schemas.openxmlformats.org/officeDocument/2006/customXml" ds:itemID="{FF258BEF-3E4B-48E6-8639-49466F05A00D}"/>
</file>

<file path=customXml/itemProps5.xml><?xml version="1.0" encoding="utf-8"?>
<ds:datastoreItem xmlns:ds="http://schemas.openxmlformats.org/officeDocument/2006/customXml" ds:itemID="{7CF652C2-C553-46B0-9509-017AFBFC0B0C}"/>
</file>

<file path=customXml/itemProps6.xml><?xml version="1.0" encoding="utf-8"?>
<ds:datastoreItem xmlns:ds="http://schemas.openxmlformats.org/officeDocument/2006/customXml" ds:itemID="{2C33A80E-52C8-48AB-9E37-FBF9C1A998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4</vt:i4>
      </vt:variant>
      <vt:variant>
        <vt:lpstr>Zone denumite</vt:lpstr>
      </vt:variant>
      <vt:variant>
        <vt:i4>15</vt:i4>
      </vt:variant>
    </vt:vector>
  </HeadingPairs>
  <TitlesOfParts>
    <vt:vector size="19" baseType="lpstr">
      <vt:lpstr>StatisticaPrimar</vt:lpstr>
      <vt:lpstr>Primar</vt:lpstr>
      <vt:lpstr>StatisticaCL</vt:lpstr>
      <vt:lpstr>CL</vt:lpstr>
      <vt:lpstr>CoeficientElectoral</vt:lpstr>
      <vt:lpstr>MandateE1</vt:lpstr>
      <vt:lpstr>NrConsilieri</vt:lpstr>
      <vt:lpstr>Prag5</vt:lpstr>
      <vt:lpstr>Prag7</vt:lpstr>
      <vt:lpstr>Prag8</vt:lpstr>
      <vt:lpstr>TotalVot</vt:lpstr>
      <vt:lpstr>TotalVotAnulate</vt:lpstr>
      <vt:lpstr>TotalVotPestePrag</vt:lpstr>
      <vt:lpstr>TotalVoturi</vt:lpstr>
      <vt:lpstr>TotalVoturiValide</vt:lpstr>
      <vt:lpstr>TotalVVE</vt:lpstr>
      <vt:lpstr>TotalVVEPr</vt:lpstr>
      <vt:lpstr>VoturiAnulate</vt:lpstr>
      <vt:lpstr>VVEPr</vt:lpstr>
    </vt:vector>
  </TitlesOfParts>
  <Company>InfoData 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Alegeri locale 2016</dc:subject>
  <dc:creator>Birou.Electoral</dc:creator>
  <cp:lastModifiedBy>Birou.Electoral</cp:lastModifiedBy>
  <cp:lastPrinted>2012-06-12T07:45:27Z</cp:lastPrinted>
  <dcterms:created xsi:type="dcterms:W3CDTF">2004-06-03T17:18:56Z</dcterms:created>
  <dcterms:modified xsi:type="dcterms:W3CDTF">2016-06-06T01:34:21Z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0x010100A7D7841F7EB5DF47B26862C9C5AC0A50</vt:lpwstr>
  </property>
  <property fmtid="{D5CDD505-2E9C-101B-9397-08002B2CF9AE}" pid="4" name="_dlc_DocIdItemGuid">
    <vt:lpwstr>e5c83934-2999-4ec3-aeaf-2df3fe720845</vt:lpwstr>
  </property>
</Properties>
</file>